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st. Santa Cruz\Licitação\São Pedro\2024\UBS - Tipo 1\"/>
    </mc:Choice>
  </mc:AlternateContent>
  <xr:revisionPtr revIDLastSave="0" documentId="13_ncr:1_{12143C32-EE86-47E1-8C59-9E12818E966D}" xr6:coauthVersionLast="45" xr6:coauthVersionMax="47" xr10:uidLastSave="{00000000-0000-0000-0000-000000000000}"/>
  <bookViews>
    <workbookView xWindow="-120" yWindow="-120" windowWidth="24240" windowHeight="12525" xr2:uid="{00000000-000D-0000-FFFF-FFFF00000000}"/>
  </bookViews>
  <sheets>
    <sheet name="Table 1" sheetId="1" r:id="rId1"/>
  </sheets>
  <externalReferences>
    <externalReference r:id="rId2"/>
  </externalReferences>
  <definedNames>
    <definedName name="_xlnm.Print_Area" localSheetId="0">'Table 1'!$A$1:$I$362</definedName>
  </definedNames>
  <calcPr calcId="191029"/>
</workbook>
</file>

<file path=xl/calcChain.xml><?xml version="1.0" encoding="utf-8"?>
<calcChain xmlns="http://schemas.openxmlformats.org/spreadsheetml/2006/main">
  <c r="H73" i="1" l="1"/>
  <c r="I73" i="1" s="1"/>
  <c r="H72" i="1"/>
  <c r="R75" i="1"/>
  <c r="S75" i="1" s="1"/>
  <c r="R74" i="1"/>
  <c r="S74" i="1" s="1"/>
  <c r="R72" i="1"/>
  <c r="S72" i="1" s="1"/>
  <c r="R71" i="1"/>
  <c r="S71" i="1" s="1"/>
  <c r="R70" i="1"/>
  <c r="S70" i="1" s="1"/>
  <c r="H260" i="1"/>
  <c r="I260" i="1" s="1"/>
  <c r="G264" i="1"/>
  <c r="H264" i="1" s="1"/>
  <c r="I264" i="1" s="1"/>
  <c r="G263" i="1"/>
  <c r="H263" i="1" s="1"/>
  <c r="I263" i="1" s="1"/>
  <c r="G262" i="1"/>
  <c r="H262" i="1" s="1"/>
  <c r="I262" i="1" s="1"/>
  <c r="G261" i="1"/>
  <c r="H261" i="1" s="1"/>
  <c r="I261" i="1" s="1"/>
  <c r="G111" i="1"/>
  <c r="H111" i="1" s="1"/>
  <c r="I111" i="1" s="1"/>
  <c r="H110" i="1"/>
  <c r="I110" i="1" s="1"/>
  <c r="G106" i="1"/>
  <c r="H106" i="1" s="1"/>
  <c r="I106" i="1" s="1"/>
  <c r="H107" i="1"/>
  <c r="I107" i="1" s="1"/>
  <c r="H355" i="1"/>
  <c r="I355" i="1" s="1"/>
  <c r="H351" i="1"/>
  <c r="I351" i="1" s="1"/>
  <c r="H350" i="1"/>
  <c r="I350" i="1" s="1"/>
  <c r="H85" i="1"/>
  <c r="I85" i="1" s="1"/>
  <c r="I356" i="1" l="1"/>
  <c r="I352" i="1"/>
  <c r="H303" i="1" l="1"/>
  <c r="I303" i="1" s="1"/>
  <c r="H23" i="1"/>
  <c r="I23" i="1" s="1"/>
  <c r="H38" i="1"/>
  <c r="I38" i="1" s="1"/>
  <c r="H28" i="1"/>
  <c r="I28" i="1" s="1"/>
  <c r="H29" i="1"/>
  <c r="I29" i="1" s="1"/>
  <c r="H30" i="1"/>
  <c r="I30" i="1" s="1"/>
  <c r="G32" i="1"/>
  <c r="H32" i="1" s="1"/>
  <c r="I32" i="1" s="1"/>
  <c r="G31" i="1"/>
  <c r="H31" i="1" s="1"/>
  <c r="I31" i="1" s="1"/>
  <c r="H223" i="1"/>
  <c r="I223" i="1" s="1"/>
  <c r="H222" i="1"/>
  <c r="I222" i="1" s="1"/>
  <c r="H216" i="1"/>
  <c r="I216" i="1" s="1"/>
  <c r="H225" i="1"/>
  <c r="I225" i="1" s="1"/>
  <c r="H226" i="1"/>
  <c r="I226" i="1" s="1"/>
  <c r="H227" i="1"/>
  <c r="I227" i="1" s="1"/>
  <c r="H228" i="1"/>
  <c r="I228" i="1" s="1"/>
  <c r="H229" i="1"/>
  <c r="I229" i="1" s="1"/>
  <c r="H230" i="1"/>
  <c r="I230" i="1" s="1"/>
  <c r="H231" i="1"/>
  <c r="I231" i="1" s="1"/>
  <c r="H232" i="1"/>
  <c r="I232" i="1" s="1"/>
  <c r="H233" i="1"/>
  <c r="I233" i="1" s="1"/>
  <c r="H234" i="1"/>
  <c r="I234" i="1" s="1"/>
  <c r="H235" i="1"/>
  <c r="I235" i="1" s="1"/>
  <c r="H236" i="1"/>
  <c r="I236" i="1" s="1"/>
  <c r="H237" i="1"/>
  <c r="I237" i="1" s="1"/>
  <c r="H238" i="1"/>
  <c r="I238" i="1" s="1"/>
  <c r="H239" i="1"/>
  <c r="I239" i="1" s="1"/>
  <c r="H240" i="1"/>
  <c r="I240" i="1" s="1"/>
  <c r="H241" i="1"/>
  <c r="I241" i="1" s="1"/>
  <c r="H242" i="1"/>
  <c r="I242" i="1" s="1"/>
  <c r="H243" i="1"/>
  <c r="I243" i="1" s="1"/>
  <c r="H244" i="1"/>
  <c r="I244" i="1" s="1"/>
  <c r="H245" i="1"/>
  <c r="I245" i="1" s="1"/>
  <c r="H246" i="1"/>
  <c r="I246" i="1" s="1"/>
  <c r="H204" i="1"/>
  <c r="I204" i="1" s="1"/>
  <c r="H205" i="1"/>
  <c r="I205" i="1" s="1"/>
  <c r="H346" i="1" l="1"/>
  <c r="I346" i="1" s="1"/>
  <c r="H345" i="1"/>
  <c r="I345" i="1" s="1"/>
  <c r="H344" i="1"/>
  <c r="I344" i="1" s="1"/>
  <c r="H343" i="1"/>
  <c r="I343" i="1" s="1"/>
  <c r="H342" i="1"/>
  <c r="I342" i="1" s="1"/>
  <c r="H341" i="1"/>
  <c r="I341" i="1" s="1"/>
  <c r="H340" i="1"/>
  <c r="I340" i="1" s="1"/>
  <c r="H339" i="1"/>
  <c r="I339" i="1" s="1"/>
  <c r="H338" i="1"/>
  <c r="I338" i="1" s="1"/>
  <c r="H337" i="1"/>
  <c r="I337" i="1" s="1"/>
  <c r="H336" i="1"/>
  <c r="I336" i="1" s="1"/>
  <c r="H335" i="1"/>
  <c r="I335" i="1" s="1"/>
  <c r="H331" i="1"/>
  <c r="I331" i="1" s="1"/>
  <c r="H330" i="1"/>
  <c r="I330" i="1" s="1"/>
  <c r="H329" i="1"/>
  <c r="I329" i="1" s="1"/>
  <c r="H328" i="1"/>
  <c r="I328" i="1" s="1"/>
  <c r="H327" i="1"/>
  <c r="I327" i="1" s="1"/>
  <c r="H326" i="1"/>
  <c r="H325" i="1"/>
  <c r="H324" i="1"/>
  <c r="H323" i="1"/>
  <c r="H322" i="1"/>
  <c r="I322" i="1" s="1"/>
  <c r="H321" i="1"/>
  <c r="I321" i="1" s="1"/>
  <c r="H320" i="1"/>
  <c r="H319" i="1"/>
  <c r="I319" i="1" s="1"/>
  <c r="F326" i="1"/>
  <c r="F323" i="1"/>
  <c r="F324" i="1" s="1"/>
  <c r="F325" i="1" s="1"/>
  <c r="F320" i="1"/>
  <c r="H318" i="1"/>
  <c r="I318" i="1" s="1"/>
  <c r="H317" i="1"/>
  <c r="I317" i="1" s="1"/>
  <c r="H316" i="1"/>
  <c r="I316" i="1" s="1"/>
  <c r="H315" i="1"/>
  <c r="I315" i="1" s="1"/>
  <c r="H309" i="1"/>
  <c r="I309" i="1" s="1"/>
  <c r="H310" i="1"/>
  <c r="I310" i="1" s="1"/>
  <c r="H311" i="1"/>
  <c r="I311" i="1" s="1"/>
  <c r="F59" i="1"/>
  <c r="H308" i="1"/>
  <c r="I308" i="1" s="1"/>
  <c r="H307" i="1"/>
  <c r="I307" i="1" s="1"/>
  <c r="H302" i="1"/>
  <c r="I302" i="1" s="1"/>
  <c r="H301" i="1"/>
  <c r="I301" i="1" s="1"/>
  <c r="H300" i="1"/>
  <c r="I300" i="1" s="1"/>
  <c r="H299" i="1"/>
  <c r="I299" i="1" s="1"/>
  <c r="H295" i="1"/>
  <c r="I295" i="1" s="1"/>
  <c r="H294" i="1"/>
  <c r="I294" i="1" s="1"/>
  <c r="H293" i="1"/>
  <c r="I293" i="1" s="1"/>
  <c r="H292" i="1"/>
  <c r="I292" i="1" s="1"/>
  <c r="H291" i="1"/>
  <c r="I291" i="1" s="1"/>
  <c r="H290" i="1"/>
  <c r="I290" i="1" s="1"/>
  <c r="H289" i="1"/>
  <c r="I289" i="1" s="1"/>
  <c r="H288" i="1"/>
  <c r="I288" i="1" s="1"/>
  <c r="H287" i="1"/>
  <c r="I287" i="1" s="1"/>
  <c r="H286" i="1"/>
  <c r="I286" i="1" s="1"/>
  <c r="H285" i="1"/>
  <c r="I285" i="1" s="1"/>
  <c r="H284" i="1"/>
  <c r="I284" i="1" s="1"/>
  <c r="H283" i="1"/>
  <c r="I283" i="1" s="1"/>
  <c r="H282" i="1"/>
  <c r="I282" i="1" s="1"/>
  <c r="H281" i="1"/>
  <c r="I281" i="1" s="1"/>
  <c r="H279" i="1"/>
  <c r="I279" i="1" s="1"/>
  <c r="H280" i="1"/>
  <c r="I280" i="1" s="1"/>
  <c r="I304" i="1" l="1"/>
  <c r="I320" i="1"/>
  <c r="I347" i="1"/>
  <c r="I326" i="1"/>
  <c r="I323" i="1"/>
  <c r="I324" i="1"/>
  <c r="I325" i="1"/>
  <c r="I312" i="1"/>
  <c r="I296" i="1"/>
  <c r="I332" i="1" l="1"/>
  <c r="H273" i="1" l="1"/>
  <c r="I273" i="1" s="1"/>
  <c r="H274" i="1"/>
  <c r="I274" i="1" s="1"/>
  <c r="H275" i="1"/>
  <c r="I275" i="1" s="1"/>
  <c r="H272" i="1"/>
  <c r="I272" i="1" s="1"/>
  <c r="H268" i="1"/>
  <c r="I268" i="1" s="1"/>
  <c r="I269" i="1" s="1"/>
  <c r="H258" i="1"/>
  <c r="I258" i="1" s="1"/>
  <c r="H259" i="1"/>
  <c r="I259" i="1" s="1"/>
  <c r="H257" i="1"/>
  <c r="I257" i="1" s="1"/>
  <c r="H249" i="1"/>
  <c r="I249" i="1" s="1"/>
  <c r="H250" i="1"/>
  <c r="I250" i="1" s="1"/>
  <c r="H251" i="1"/>
  <c r="I251" i="1" s="1"/>
  <c r="H252" i="1"/>
  <c r="I252" i="1" s="1"/>
  <c r="H253" i="1"/>
  <c r="I253" i="1" s="1"/>
  <c r="H248" i="1"/>
  <c r="I248" i="1" s="1"/>
  <c r="H215" i="1"/>
  <c r="I215" i="1" s="1"/>
  <c r="H217" i="1"/>
  <c r="I217" i="1" s="1"/>
  <c r="H218" i="1"/>
  <c r="I218" i="1" s="1"/>
  <c r="H219" i="1"/>
  <c r="I219" i="1" s="1"/>
  <c r="H220" i="1"/>
  <c r="I220" i="1" s="1"/>
  <c r="H221" i="1"/>
  <c r="I221" i="1" s="1"/>
  <c r="H224" i="1"/>
  <c r="I224" i="1" s="1"/>
  <c r="H214" i="1"/>
  <c r="I214" i="1" s="1"/>
  <c r="H208" i="1"/>
  <c r="I208" i="1" s="1"/>
  <c r="H209" i="1"/>
  <c r="I209" i="1" s="1"/>
  <c r="H207" i="1"/>
  <c r="I207" i="1" s="1"/>
  <c r="H196" i="1"/>
  <c r="I196" i="1" s="1"/>
  <c r="H197" i="1"/>
  <c r="I197" i="1" s="1"/>
  <c r="H198" i="1"/>
  <c r="I198" i="1" s="1"/>
  <c r="H199" i="1"/>
  <c r="I199" i="1" s="1"/>
  <c r="H200" i="1"/>
  <c r="I200" i="1" s="1"/>
  <c r="H201" i="1"/>
  <c r="I201" i="1" s="1"/>
  <c r="H202" i="1"/>
  <c r="I202" i="1" s="1"/>
  <c r="H203" i="1"/>
  <c r="I203" i="1" s="1"/>
  <c r="H195" i="1"/>
  <c r="I195" i="1" s="1"/>
  <c r="H186" i="1"/>
  <c r="I186" i="1" s="1"/>
  <c r="H187" i="1"/>
  <c r="I187" i="1" s="1"/>
  <c r="H188" i="1"/>
  <c r="I188" i="1" s="1"/>
  <c r="H189" i="1"/>
  <c r="I189" i="1" s="1"/>
  <c r="H190" i="1"/>
  <c r="I190" i="1" s="1"/>
  <c r="H185" i="1"/>
  <c r="I185" i="1" s="1"/>
  <c r="H165" i="1"/>
  <c r="I165" i="1" s="1"/>
  <c r="H166" i="1"/>
  <c r="I166" i="1" s="1"/>
  <c r="H167" i="1"/>
  <c r="I167" i="1" s="1"/>
  <c r="H168" i="1"/>
  <c r="I168" i="1" s="1"/>
  <c r="H169" i="1"/>
  <c r="I169" i="1" s="1"/>
  <c r="H170" i="1"/>
  <c r="I170" i="1" s="1"/>
  <c r="H171" i="1"/>
  <c r="I171" i="1" s="1"/>
  <c r="H172" i="1"/>
  <c r="I172" i="1" s="1"/>
  <c r="H173" i="1"/>
  <c r="I173" i="1" s="1"/>
  <c r="H174" i="1"/>
  <c r="I174" i="1" s="1"/>
  <c r="H175" i="1"/>
  <c r="I175" i="1" s="1"/>
  <c r="H176" i="1"/>
  <c r="I176" i="1" s="1"/>
  <c r="H177" i="1"/>
  <c r="I177" i="1" s="1"/>
  <c r="H178" i="1"/>
  <c r="I178" i="1" s="1"/>
  <c r="H179" i="1"/>
  <c r="I179" i="1" s="1"/>
  <c r="H180" i="1"/>
  <c r="I180" i="1" s="1"/>
  <c r="H181" i="1"/>
  <c r="I181" i="1" s="1"/>
  <c r="H182" i="1"/>
  <c r="I182" i="1" s="1"/>
  <c r="H183" i="1"/>
  <c r="I183" i="1" s="1"/>
  <c r="H164" i="1"/>
  <c r="I164" i="1" s="1"/>
  <c r="H156" i="1"/>
  <c r="I156" i="1" s="1"/>
  <c r="H157" i="1"/>
  <c r="I157" i="1" s="1"/>
  <c r="H158" i="1"/>
  <c r="I158" i="1" s="1"/>
  <c r="H159" i="1"/>
  <c r="I159" i="1" s="1"/>
  <c r="H155" i="1"/>
  <c r="I155" i="1" s="1"/>
  <c r="H142" i="1"/>
  <c r="I142" i="1" s="1"/>
  <c r="H143" i="1"/>
  <c r="I143" i="1" s="1"/>
  <c r="H144" i="1"/>
  <c r="I144" i="1" s="1"/>
  <c r="H145" i="1"/>
  <c r="I145" i="1" s="1"/>
  <c r="H146" i="1"/>
  <c r="I146" i="1" s="1"/>
  <c r="H147" i="1"/>
  <c r="I147" i="1" s="1"/>
  <c r="H148" i="1"/>
  <c r="I148" i="1" s="1"/>
  <c r="H149" i="1"/>
  <c r="I149" i="1" s="1"/>
  <c r="H150" i="1"/>
  <c r="I150" i="1" s="1"/>
  <c r="H151" i="1"/>
  <c r="I151" i="1" s="1"/>
  <c r="H141" i="1"/>
  <c r="I141" i="1" s="1"/>
  <c r="H131" i="1"/>
  <c r="I131" i="1" s="1"/>
  <c r="H132" i="1"/>
  <c r="I132" i="1" s="1"/>
  <c r="H133" i="1"/>
  <c r="I133" i="1" s="1"/>
  <c r="H134" i="1"/>
  <c r="I134" i="1" s="1"/>
  <c r="H135" i="1"/>
  <c r="I135" i="1" s="1"/>
  <c r="H136" i="1"/>
  <c r="I136" i="1" s="1"/>
  <c r="H137" i="1"/>
  <c r="I137" i="1" s="1"/>
  <c r="H138" i="1"/>
  <c r="I138" i="1" s="1"/>
  <c r="H139" i="1"/>
  <c r="I139" i="1" s="1"/>
  <c r="H130" i="1"/>
  <c r="I130" i="1" s="1"/>
  <c r="H120" i="1"/>
  <c r="I120" i="1" s="1"/>
  <c r="H121" i="1"/>
  <c r="I121" i="1" s="1"/>
  <c r="H122" i="1"/>
  <c r="I122" i="1" s="1"/>
  <c r="H123" i="1"/>
  <c r="I123" i="1" s="1"/>
  <c r="H124" i="1"/>
  <c r="I124" i="1" s="1"/>
  <c r="H117" i="1"/>
  <c r="I117" i="1" s="1"/>
  <c r="H118" i="1"/>
  <c r="I118" i="1" s="1"/>
  <c r="H119" i="1"/>
  <c r="I119" i="1" s="1"/>
  <c r="H116" i="1"/>
  <c r="I116" i="1" s="1"/>
  <c r="H96" i="1"/>
  <c r="I96" i="1" s="1"/>
  <c r="H97" i="1"/>
  <c r="I97" i="1" s="1"/>
  <c r="H98" i="1"/>
  <c r="I98" i="1" s="1"/>
  <c r="H99" i="1"/>
  <c r="I99" i="1" s="1"/>
  <c r="H100" i="1"/>
  <c r="I100" i="1" s="1"/>
  <c r="H101" i="1"/>
  <c r="I101" i="1" s="1"/>
  <c r="H102" i="1"/>
  <c r="I102" i="1" s="1"/>
  <c r="H103" i="1"/>
  <c r="I103" i="1" s="1"/>
  <c r="H104" i="1"/>
  <c r="I104" i="1" s="1"/>
  <c r="H105" i="1"/>
  <c r="I105" i="1" s="1"/>
  <c r="H108" i="1"/>
  <c r="I108" i="1" s="1"/>
  <c r="H109" i="1"/>
  <c r="I109" i="1" s="1"/>
  <c r="H95" i="1"/>
  <c r="I95" i="1" s="1"/>
  <c r="H91" i="1"/>
  <c r="I91" i="1" s="1"/>
  <c r="I92" i="1" s="1"/>
  <c r="H84" i="1"/>
  <c r="I84" i="1" s="1"/>
  <c r="H86" i="1"/>
  <c r="I86" i="1" s="1"/>
  <c r="H87" i="1"/>
  <c r="I87" i="1" s="1"/>
  <c r="H83" i="1"/>
  <c r="I83" i="1" s="1"/>
  <c r="H79" i="1"/>
  <c r="I79" i="1" s="1"/>
  <c r="H77" i="1"/>
  <c r="I77" i="1" s="1"/>
  <c r="H71" i="1"/>
  <c r="I71" i="1" s="1"/>
  <c r="I72" i="1"/>
  <c r="H74" i="1"/>
  <c r="I74" i="1" s="1"/>
  <c r="H75" i="1"/>
  <c r="I75" i="1" s="1"/>
  <c r="H70" i="1"/>
  <c r="I70" i="1" s="1"/>
  <c r="H65" i="1"/>
  <c r="I65" i="1" s="1"/>
  <c r="I66" i="1" s="1"/>
  <c r="H59" i="1"/>
  <c r="I59" i="1" s="1"/>
  <c r="H58" i="1"/>
  <c r="I58" i="1" s="1"/>
  <c r="H56" i="1"/>
  <c r="I56" i="1" s="1"/>
  <c r="H50" i="1"/>
  <c r="I50" i="1" s="1"/>
  <c r="H51" i="1"/>
  <c r="I51" i="1" s="1"/>
  <c r="H52" i="1"/>
  <c r="I52" i="1" s="1"/>
  <c r="H53" i="1"/>
  <c r="I53" i="1" s="1"/>
  <c r="H54" i="1"/>
  <c r="I54" i="1" s="1"/>
  <c r="H49" i="1"/>
  <c r="I49" i="1" s="1"/>
  <c r="H44" i="1"/>
  <c r="I44" i="1" s="1"/>
  <c r="H45" i="1"/>
  <c r="I45" i="1" s="1"/>
  <c r="H46" i="1"/>
  <c r="I46" i="1" s="1"/>
  <c r="H47" i="1"/>
  <c r="I47" i="1" s="1"/>
  <c r="H43" i="1"/>
  <c r="I43" i="1" s="1"/>
  <c r="H18" i="1"/>
  <c r="I18" i="1" s="1"/>
  <c r="H36" i="1"/>
  <c r="I36" i="1" s="1"/>
  <c r="H37" i="1"/>
  <c r="I37" i="1" s="1"/>
  <c r="H35" i="1"/>
  <c r="I35" i="1" s="1"/>
  <c r="H34" i="1"/>
  <c r="I34" i="1" s="1"/>
  <c r="H22" i="1"/>
  <c r="I22" i="1" s="1"/>
  <c r="I24" i="1" s="1"/>
  <c r="H11" i="1"/>
  <c r="I11" i="1" s="1"/>
  <c r="H12" i="1"/>
  <c r="I12" i="1" s="1"/>
  <c r="H13" i="1"/>
  <c r="I13" i="1" s="1"/>
  <c r="H14" i="1"/>
  <c r="I14" i="1" s="1"/>
  <c r="H16" i="1"/>
  <c r="I16" i="1" s="1"/>
  <c r="H17" i="1"/>
  <c r="I17" i="1" s="1"/>
  <c r="H10" i="1"/>
  <c r="I10" i="1" s="1"/>
  <c r="I265" i="1" l="1"/>
  <c r="I112" i="1"/>
  <c r="I39" i="1"/>
  <c r="I88" i="1"/>
  <c r="I152" i="1"/>
  <c r="I80" i="1"/>
  <c r="I276" i="1"/>
  <c r="I125" i="1"/>
  <c r="I191" i="1"/>
  <c r="I160" i="1"/>
  <c r="I61" i="1"/>
  <c r="I254" i="1"/>
  <c r="I210" i="1"/>
  <c r="H15" i="1" l="1"/>
  <c r="I15" i="1" s="1"/>
  <c r="I19" i="1" s="1"/>
  <c r="H360" i="1" s="1"/>
  <c r="M15" i="1" s="1"/>
  <c r="N15" i="1" s="1"/>
</calcChain>
</file>

<file path=xl/sharedStrings.xml><?xml version="1.0" encoding="utf-8"?>
<sst xmlns="http://schemas.openxmlformats.org/spreadsheetml/2006/main" count="1388" uniqueCount="688">
  <si>
    <t>13.1.10</t>
  </si>
  <si>
    <t>Montagem e desmontagem de forma para pilares, em chapa de madeira compensada resinada com reaproveitamento</t>
  </si>
  <si>
    <t>13.1.19</t>
  </si>
  <si>
    <t>13.1.20</t>
  </si>
  <si>
    <t>13.1.11</t>
  </si>
  <si>
    <t>13.1.12</t>
  </si>
  <si>
    <t>13.1.13</t>
  </si>
  <si>
    <t>13.1.14</t>
  </si>
  <si>
    <t>13.1.15</t>
  </si>
  <si>
    <t>13.1.16</t>
  </si>
  <si>
    <t>13.1.17</t>
  </si>
  <si>
    <t>13.1.18</t>
  </si>
  <si>
    <t>7.1</t>
  </si>
  <si>
    <t>7.2</t>
  </si>
  <si>
    <t>7.3</t>
  </si>
  <si>
    <t>7.4</t>
  </si>
  <si>
    <t>7.5</t>
  </si>
  <si>
    <t>8.1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</si>
  <si>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</si>
  <si>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</si>
  <si>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</si>
  <si>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</si>
  <si>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</si>
  <si>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</si>
  <si>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</si>
  <si>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</si>
  <si>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</si>
  <si>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</si>
  <si>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</si>
  <si>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</si>
  <si>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</si>
  <si>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</si>
  <si>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12.1</t>
  </si>
  <si>
    <t>12.2</t>
  </si>
  <si>
    <t>12.3</t>
  </si>
  <si>
    <t>12.4</t>
  </si>
  <si>
    <t>12.5</t>
  </si>
  <si>
    <t>17.1</t>
  </si>
  <si>
    <t>16.1</t>
  </si>
  <si>
    <t>16.2</t>
  </si>
  <si>
    <t>16.3</t>
  </si>
  <si>
    <t>18.1</t>
  </si>
  <si>
    <t>18.2</t>
  </si>
  <si>
    <t>18.3</t>
  </si>
  <si>
    <t>18.4</t>
  </si>
  <si>
    <t xml:space="preserve">ENDEREÇO: </t>
  </si>
  <si>
    <t>AR CONDICIONADO</t>
  </si>
  <si>
    <t>19.1</t>
  </si>
  <si>
    <t>Unid</t>
  </si>
  <si>
    <t>AR CONDICIONADO SPLIT INVERTER, HI-WALL (PAREDE), 12000 BTU/H, CICLO FRIO - FORNECIMENTO E INSTALAÇÃO. AF_11/2021_P</t>
  </si>
  <si>
    <t>AR CONDICIONADO SPLIT INVERTER, HI-WALL (PAREDE), 24000 BTU/H, CICLO FIO - FORNECIMENTO E INSTALAÇÃO. AF_11/2021_P</t>
  </si>
  <si>
    <t>AR CONDICIONADO SPLIT, HI-WALL (PAREDE), 36000 BTU/H, CICLO FRIO - FORNECIMENTO E INSTALAÇÃO. AF_11/2021_P</t>
  </si>
  <si>
    <t>TUBO EM COBRE FLEXÍVEL, DN 1/4", COM ISOLAMENTO, INSTALADO EM FORRO, PARA RAMAL DE ALIMENTAÇÃO DE AR CONDICIONADO, INCLUSO FIXADOR. AF_11/2021</t>
  </si>
  <si>
    <t>M</t>
  </si>
  <si>
    <t>TUBO EM COBRE FLEXÍVEL, DN 3/8", COM ISOLAMENTO, INSTALADO EM FORRO, PARA RAMAL DE ALIMENTAÇÃO DE AR CONDICIONADO, INCLUSO FIXADOR. AF_11/2021</t>
  </si>
  <si>
    <t>TUBO EM COBRE FLEXÍVEL, DN 1/2", COM ISOLAMENTO, INSTALADO EM FORRO, PARA RAMAL DE ALIMENTAÇÃO DE AR CONDICIONADO, INCLUSO FIXADOR. AF_11/2021</t>
  </si>
  <si>
    <t>TUBO EM COBRE FLEXÍVEL, DN 5/8", COM ISOLAMENTO, INSTALADO EM FORRO, PARA RAMAL DE ALIMENTAÇÃO DE AR CONDICIONADO, INCLUSO FIXADOR. AF_11/2021</t>
  </si>
  <si>
    <t>FITA DE ALUMINIO PARA PROTECAO DO CONDUTOR LARGURA 10 MM</t>
  </si>
  <si>
    <t>Kg</t>
  </si>
  <si>
    <t>RASGO E CHUMBAMENTO EM ALVENARIA PARA TUBOS DE SPLIT PAREDE DE 9000 A 24000 BTUS/H. AF_11/2021</t>
  </si>
  <si>
    <t>unid</t>
  </si>
  <si>
    <t>RASGO EM ALVENARIA PARA RAMAIS/ DISTRIBUIÇÃO COM DIAMETROS MENORES OU IGUAIS A 40 MM. AF_05/2015</t>
  </si>
  <si>
    <t>FURO EM CONCRETO PARA DIÂMETROS MAIORES QUE 75 MM. AF_05/2015</t>
  </si>
  <si>
    <t>TUBO, PVC, SOLDÁVEL, DN 25MM, INSTALADO EM DRENO DE AR-CONDICIONADO - FORNECIMENTO E INSTALAÇÃO. AF_12/2014</t>
  </si>
  <si>
    <t>JOELHO 90 GRAUS, PVC, SOLDÁVEL, DN 25MM, INSTALADO EM DRENO DE AR-CONDICIONADO - FORNECIMENTO E INSTALAÇÃO. AF_12/2014</t>
  </si>
  <si>
    <t>LUVA, PVC, SOLDÁVEL, DN 25MM, INSTALADO EM DRENO DE AR-CONDICIONADO - FORNECIMENTO E INSTALAÇÃO. AF_12/2014</t>
  </si>
  <si>
    <t>TE, PVC, SOLDÁVEL, DN 25MM, INSTALADO EM DRENO DE AR-CONDICIONADO - FORNECIMENTO E INSTALAÇÃO. AF_12/2014</t>
  </si>
  <si>
    <t>ELETRODUTO FLEXÍVEL CORRUGADO, PVC, DN 25 MM (3/4"), PARA CIRCUITOS TERMINAIS, INSTALADO EM PAREDE - FORNECIMENTO E INSTALAÇÃO. AF_12/2015</t>
  </si>
  <si>
    <t>CABO DE COBRE FLEXÍVEL ISOLADO, 2,5 MM², ANTI-CHAMA 450/750 V, PARA CIRCUITOS TERMINAIS - FORNECIMENTO E INSTALAÇÃO. AF_12/2015</t>
  </si>
  <si>
    <t>SINAPI-I 407</t>
  </si>
  <si>
    <t>19.2</t>
  </si>
  <si>
    <t>19.3</t>
  </si>
  <si>
    <t>19.4</t>
  </si>
  <si>
    <t>19.5</t>
  </si>
  <si>
    <t>19.6</t>
  </si>
  <si>
    <t>19.7</t>
  </si>
  <si>
    <t>19.8</t>
  </si>
  <si>
    <t>19.9</t>
  </si>
  <si>
    <t>19.10</t>
  </si>
  <si>
    <t>19.11</t>
  </si>
  <si>
    <t>19.12</t>
  </si>
  <si>
    <t>19.13</t>
  </si>
  <si>
    <t>19.14</t>
  </si>
  <si>
    <t>19.15</t>
  </si>
  <si>
    <t>19.16</t>
  </si>
  <si>
    <t>19.17</t>
  </si>
  <si>
    <t>SINAPI</t>
  </si>
  <si>
    <t>R$186,82</t>
  </si>
  <si>
    <t>R$167,02</t>
  </si>
  <si>
    <t>20.1</t>
  </si>
  <si>
    <t>ALVENARIA DE VEDAÇÃO DE BLOCOS CERÂMICOS FURADOS NA HORIZONTAL DE 9X9X19 CM (ESPESSURA 9 CM) E ARGAMASSA DE ASSENTAMENTO COM PREPARO EM BETONEIRA. AF_12/2021</t>
  </si>
  <si>
    <t>M2</t>
  </si>
  <si>
    <t>172,00</t>
  </si>
  <si>
    <t>CHAPISCO EM PAREDES EXTERNAS TRACO 1:3 (CIMENTO E AREIA), ESPESSURA 0,5CM, PREPARO MECANICO</t>
  </si>
  <si>
    <t>344,00</t>
  </si>
  <si>
    <t>EMBOÇO OU MASSA ÚNICA EM ARGAMASSA TRAÇO 1:2:8, PREPARO MECÂNICO COM BETONEIRA 400  L, APLICADA MANUALMENTE EM PANOS CEGOS DE FACHADA (SEM PRESENÇA DE VÃOS), ESPESSURA DE 25 MM. AF_06/2014</t>
  </si>
  <si>
    <t>APLICAÇÃO MANUAL DE PINTURA COM TINTA TEXTURIZADA ACRÍLICA EM PAREDES EXTERNAS DE CASAS, DUAS CORES. AF_06/2014</t>
  </si>
  <si>
    <t>20.2</t>
  </si>
  <si>
    <t>20.3</t>
  </si>
  <si>
    <t>20.4</t>
  </si>
  <si>
    <t>MUROS EXTERNOS</t>
  </si>
  <si>
    <t>21.2</t>
  </si>
  <si>
    <t>21.1</t>
  </si>
  <si>
    <t>21.3</t>
  </si>
  <si>
    <t>21.4</t>
  </si>
  <si>
    <t>TUBO DE COBRE CLASSE A - 15MM, INCLUSO CONEXÕES, FIXAÇÕES (AR COMPRIMIDO)</t>
  </si>
  <si>
    <t>VÁLVULA ESFERA LATÃO CROMADO 1/2"</t>
  </si>
  <si>
    <t>UN</t>
  </si>
  <si>
    <t>POSTO DE CONSUMO COMPLETO DUPLA RETENÇÃO</t>
  </si>
  <si>
    <t>FILTRO REGULADOR DE PRESSÃO 1/4"X1/2" BELL-AIR</t>
  </si>
  <si>
    <t>TUBO EM COBRE RÍGIDO, DN 15 MM, CLASSE A, SEM ISOLAMENTO, INSTALADO EM RAMAL E SUB-RAMAL DE GÁS MEDICINAL - FORNECIMENTO E INSTALAÇÃO. AF_04/2022</t>
  </si>
  <si>
    <t>21.5</t>
  </si>
  <si>
    <t>COMP</t>
  </si>
  <si>
    <t>REDE AR COMPRIMIDO - GASES MEDICINAIS.</t>
  </si>
  <si>
    <t>ESCAVAÇÃO MECANIZADA PARA VIGA BALDRAME COM MINI-ESCAVADEIRA (SEM ESCAVAÇÃO PARA COLOCAÇÃO DE FÔRMAS). AF_06/2017</t>
  </si>
  <si>
    <t>M3</t>
  </si>
  <si>
    <t>PO DE PEDRA (POSTO PEDREIRA/FORNECEDOR, SEM FRETE)</t>
  </si>
  <si>
    <t>FABRICAÇÃO, MONTAGEM E DESMONTAGEM DE FÔRMA PARA SAPATA, EM MADEIRA SERRADA, E=25 MM, 2 UTILIZAÇÕES.</t>
  </si>
  <si>
    <t>M²</t>
  </si>
  <si>
    <t>ARMAÇÃO DE BLOCO, VIGA BALDRAME E SAPATA UTILIZANDO AÇO CA-60 DE 5 MM - MONTAGEM</t>
  </si>
  <si>
    <t>KG</t>
  </si>
  <si>
    <t>ARMAÇÃO DE BLOCO, VIGA BALDRAME OU SAPATA UTILIZANDO AÇO CA-50 DE 8 MM - MONTAGEM.</t>
  </si>
  <si>
    <t>CONCRETAGEM DE SAPATAS, FCK 30 MPA, COM USO DE BOMBA  LANÇAMENTO, ADENSAMENTO E ACABAMENTO.</t>
  </si>
  <si>
    <t>M³</t>
  </si>
  <si>
    <t>EXECUÇÃO DE PASSEIO (CALÇADA) OU PISO DE CONCRETO COM CONCRETO MOLDADO INLOCO, USINADO, ACABAMENTO CONVENCIONAL, ESPESSURA 12 CM, ARMADO. AF_07/2016</t>
  </si>
  <si>
    <t>PORTA DE ALUMÍNIO DE ABRIR COM LAMBRI, COM GUARNIÇÃO, FIXAÇÃO COM PARAFUSOS - FORNECIMENTO E INSTALAÇÃO</t>
  </si>
  <si>
    <t>COTAÇÃO</t>
  </si>
  <si>
    <t>RESERVATÓRIO D'ÁGUA DE FIBRA CILÍNDRICO, CAPACIDADE 3.000L</t>
  </si>
  <si>
    <t>1,00</t>
  </si>
  <si>
    <t>73795/003</t>
  </si>
  <si>
    <t>VALVULA DE RETENCAO HORIZONTAL, DE BRONZE (PN-25), 3/4", 400 PSI, TAMPA DE PORCA DE UNIAO, EXTREMIDADES COM ROSCA</t>
  </si>
  <si>
    <t>CHAVE DE BOIA AUTOMÁTICA SUPERIOR/INFERIOR 15A/250V - FORNECIMENTO E INSTALAÇÃO. AF_12/2020</t>
  </si>
  <si>
    <t>REGISTRO DE ESFERA PVC, COM BORBOLETA, COM ROSCA EXTERNA, DE 3/4"</t>
  </si>
  <si>
    <t>BOMBA CENTRÍFUGA, TRIFÁSICA, 1,5 CV OU 1,48 HP, HM 10 A 70 M, Q 1,8 A 5,3 M3/H - FORNECIMENTO E INSTALAÇÃO. AF_12/2020</t>
  </si>
  <si>
    <t>22.1</t>
  </si>
  <si>
    <t>CISERNA - REAPROVEITAMENTO ÁGUA CHUVA</t>
  </si>
  <si>
    <t>22.2</t>
  </si>
  <si>
    <t>22.3</t>
  </si>
  <si>
    <t>22.4</t>
  </si>
  <si>
    <t>22.5</t>
  </si>
  <si>
    <t>22.6</t>
  </si>
  <si>
    <t>22.7</t>
  </si>
  <si>
    <t>22.8</t>
  </si>
  <si>
    <t>22.9</t>
  </si>
  <si>
    <t>22.10</t>
  </si>
  <si>
    <t>22.11</t>
  </si>
  <si>
    <t>22.12</t>
  </si>
  <si>
    <t>22.13</t>
  </si>
  <si>
    <t>22.14</t>
  </si>
  <si>
    <t>22.15</t>
  </si>
  <si>
    <t>22.16</t>
  </si>
  <si>
    <t>22.17</t>
  </si>
  <si>
    <t>23.1</t>
  </si>
  <si>
    <t>23.2</t>
  </si>
  <si>
    <t>23.3</t>
  </si>
  <si>
    <t>23.4</t>
  </si>
  <si>
    <t>23.5</t>
  </si>
  <si>
    <t>Administração da Obras</t>
  </si>
  <si>
    <t>vb</t>
  </si>
  <si>
    <t>Escavação horizontal de solo de 1º categoria com trator de esteiras</t>
  </si>
  <si>
    <t>m³</t>
  </si>
  <si>
    <t>500,00</t>
  </si>
  <si>
    <t>R$3,86</t>
  </si>
  <si>
    <t>Locação da obra com tábua corrida (execução de gabarito no perímetro da locação)</t>
  </si>
  <si>
    <t>m</t>
  </si>
  <si>
    <t>88,00</t>
  </si>
  <si>
    <t>R$77,75</t>
  </si>
  <si>
    <t>DEINF RA</t>
  </si>
  <si>
    <t>Carga e transporte de entulho (existente), pransportado até 10 Km</t>
  </si>
  <si>
    <t>8,00</t>
  </si>
  <si>
    <t>R$49,60</t>
  </si>
  <si>
    <t>Subtotal</t>
  </si>
  <si>
    <t>MOVIMENTO DE TERRA PARA FUNDAÇÕES</t>
  </si>
  <si>
    <t>UN.</t>
  </si>
  <si>
    <t>QUANT.</t>
  </si>
  <si>
    <t>CUSTO</t>
  </si>
  <si>
    <t>CUSTO + BDI (25%)</t>
  </si>
  <si>
    <t>VALOR</t>
  </si>
  <si>
    <t>Escavação mecanizada de valas com profundidade menor ou igual a 1,30 m (escavação de sapatas)</t>
  </si>
  <si>
    <t>R$136,79</t>
  </si>
  <si>
    <t>FUNDAÇÕES</t>
  </si>
  <si>
    <t>3.1.1</t>
  </si>
  <si>
    <t>kg</t>
  </si>
  <si>
    <t>3.1.2</t>
  </si>
  <si>
    <t>CONCRETO ARMADO - VIGAS BALDRAMES</t>
  </si>
  <si>
    <t>3.2.1</t>
  </si>
  <si>
    <t>Fabricação, montagem e desmontagem de forma de madeira serrada em tábuas para vigas baldrame, com reaproveitamento. E=25mm</t>
  </si>
  <si>
    <t>m²</t>
  </si>
  <si>
    <t>134,00</t>
  </si>
  <si>
    <t>R$66,18</t>
  </si>
  <si>
    <t>3.2.2</t>
  </si>
  <si>
    <t>Armação de aço CA-50 de 10,0 mm para vigas baldrame; incluso fornecimento, corte, dobra e colocação</t>
  </si>
  <si>
    <t>590,00</t>
  </si>
  <si>
    <t>R$12,56</t>
  </si>
  <si>
    <t>3.2.3</t>
  </si>
  <si>
    <t>Armação de aço CA-60 de 5,0 mm para vigas baldrame; incluso fornecimento, corte, dobra e colocação</t>
  </si>
  <si>
    <t>150,00</t>
  </si>
  <si>
    <t>R$19,52</t>
  </si>
  <si>
    <t>3.2.4</t>
  </si>
  <si>
    <t>Concreto bombeado fck 25 Mpa para vigas baldrame; incluso preparo, lançamento e adensamento</t>
  </si>
  <si>
    <t>11,00</t>
  </si>
  <si>
    <t>R$529,54</t>
  </si>
  <si>
    <t>SUPRAESTRUTURA</t>
  </si>
  <si>
    <t>CONCRETO ARMADO - PILARES (BASE DA SAPATA ATÉ VIGAS SUPERIORES)</t>
  </si>
  <si>
    <t>4.1.1</t>
  </si>
  <si>
    <t>R$91,42</t>
  </si>
  <si>
    <t>4.1.2</t>
  </si>
  <si>
    <t>Armação de aço CA-50 Ø 12,50 mm para pilares; incluso fornecimento, corte, dobra e colocação</t>
  </si>
  <si>
    <t>R$10,68</t>
  </si>
  <si>
    <t>4.1.3</t>
  </si>
  <si>
    <t>Armação de aço CA-50 Ø 10,0 mm para pilares; incluso fornecimento, corte, dobra e colocação</t>
  </si>
  <si>
    <t>R$12,65</t>
  </si>
  <si>
    <t>4.1.4</t>
  </si>
  <si>
    <t>Armação de aço CA-60 Ø 5,0 mm para pilares; incluso fornecimento, corte, dobra e colocação</t>
  </si>
  <si>
    <t>R$20,07</t>
  </si>
  <si>
    <t>4.1.5</t>
  </si>
  <si>
    <t>Concreto Bombeado fck= 25 Mpa para pilares; incluindo preparo, lançamento e adensamento</t>
  </si>
  <si>
    <t>R$647,67</t>
  </si>
  <si>
    <t>CONCRETO ARMADO - VIGAS SUPERIORES</t>
  </si>
  <si>
    <t>4.2.1</t>
  </si>
  <si>
    <t>Montagem e desmontagem de forma para vigas, em chapa de madeira compensada plastificada com reaproveitamento</t>
  </si>
  <si>
    <t>R$98,27</t>
  </si>
  <si>
    <t>4.2.2</t>
  </si>
  <si>
    <t>Armação de aço CA-50 Ø 12,50 mm para vigas de amarração; incluso fornecimento, corte, dobra e colocação</t>
  </si>
  <si>
    <t>R$9,19</t>
  </si>
  <si>
    <t>4.2.3</t>
  </si>
  <si>
    <t>Armação de aço CA-50 Ø 10,0 mm para vigas de amarração; incluso fornecimento, corte, dobra e colocação</t>
  </si>
  <si>
    <t>R$10,92</t>
  </si>
  <si>
    <t>4.2.4</t>
  </si>
  <si>
    <t>Armação de aço CA-50 Ø 8,0 mm para vigas de amarração; incluso fornecimento, corte, dobra e colocação</t>
  </si>
  <si>
    <t>R$12,22</t>
  </si>
  <si>
    <t>4.2.5</t>
  </si>
  <si>
    <t>Armação de aço CA-60 Ø 5,0 mm para vigas de amarração; incluso fornecimento, corte, dobra e colocação</t>
  </si>
  <si>
    <t>290,00</t>
  </si>
  <si>
    <t>4.2.6</t>
  </si>
  <si>
    <t>Concreto Bombeado fck= 25 Mpa para vigas de amarração; incluindo preparo, lançamento e adensamento</t>
  </si>
  <si>
    <t>R$668,18</t>
  </si>
  <si>
    <t>CONCRETO ARMADO - VERGAS E CONTRAVERGAS</t>
  </si>
  <si>
    <t>4.3.1</t>
  </si>
  <si>
    <t>Verga e contraverga moldada in loco p/ janelas e portas fck= 20MPa, seção 14x17cm, transpasse de 50 cm ou dois blocos cerâmicos</t>
  </si>
  <si>
    <t>153,00</t>
  </si>
  <si>
    <t>R$165,57</t>
  </si>
  <si>
    <t>LAJE</t>
  </si>
  <si>
    <t>4.4.1</t>
  </si>
  <si>
    <t>22,00</t>
  </si>
  <si>
    <t>R$227,51</t>
  </si>
  <si>
    <t>4.4.2</t>
  </si>
  <si>
    <t>R$215,34</t>
  </si>
  <si>
    <t>SISTEMAS DE VEDAÇÃO VERTICAL</t>
  </si>
  <si>
    <t>ALVENARIA DE VEDAÇÃO E EMBASAMENTO</t>
  </si>
  <si>
    <t>5.1.1</t>
  </si>
  <si>
    <t>Alvenaria de vedação (paredes e oitões) de 1/2 vez em tijolos cerâmicos (dimensões nominais: 14x19x24 cm) (espessura de 14 cm); assentamento em argamassa na vertical e horizontal no traço 1:2:8 (cimento, cal e areia)</t>
  </si>
  <si>
    <t>R$89,51</t>
  </si>
  <si>
    <t>ESQUADRIAS</t>
  </si>
  <si>
    <t>PORTAS DE MADEIRA, ALUMÍNIO E DIVISÓRIAS</t>
  </si>
  <si>
    <t>6.1.1</t>
  </si>
  <si>
    <t>Porta DE ABRIR 2 FOLHAS de aluminio tipo veneziana, dimensões 120x210cm acabamento anodizado natural com guarnição e fixação com parafusos (PA1)</t>
  </si>
  <si>
    <t>2,52</t>
  </si>
  <si>
    <t>R$960,53</t>
  </si>
  <si>
    <t>6.1.2</t>
  </si>
  <si>
    <t>Porta DE ABRIR 2 FOLHAS de aluminio tipo veneziana, dimensões 55x210cm acabamento anodizado natural com guarnição e fixação com parafusos (PA4)</t>
  </si>
  <si>
    <t>1,15</t>
  </si>
  <si>
    <t>6.1.3</t>
  </si>
  <si>
    <t>Porta pronta DE ABRIR de madeira em acabamento melamínico branco, semi-oca (média), dimensões 80x210cm, espessura 3,5cm; incluso dobradiças, batentes e fechadura e vista, fornecimento e instalação (PM1)</t>
  </si>
  <si>
    <t>un</t>
  </si>
  <si>
    <t>6,00</t>
  </si>
  <si>
    <t>R$943,06</t>
  </si>
  <si>
    <t>6.1.4</t>
  </si>
  <si>
    <t>12,00</t>
  </si>
  <si>
    <t>6.1.5</t>
  </si>
  <si>
    <t>6.1.6</t>
  </si>
  <si>
    <t>COMPOSIÇÃO</t>
  </si>
  <si>
    <t>Porta pivotante DE ABRIR em vidro temperado 10mm, 2 folhas de 90x210cm, com luzes laterais de 10cm e bandeira de vidro 6mm (vidro fixo superior), com todos os acessórios (CV1)</t>
  </si>
  <si>
    <t>unida de</t>
  </si>
  <si>
    <t>R$2.534,81</t>
  </si>
  <si>
    <t>Porta pivotante DE ABRIR em vidro temperado 10mm, 2 folhas de 80x210cm, com luzes laterais de 10cm e bandeira de vidro 6mm (vidro fixo superior), com todos os acessórios (CV2)</t>
  </si>
  <si>
    <t>R$4.121,58</t>
  </si>
  <si>
    <t>JANELAS DE ALUMÍNIO</t>
  </si>
  <si>
    <t>6.2.1</t>
  </si>
  <si>
    <t>ESPELHOS</t>
  </si>
  <si>
    <t>6.3.1</t>
  </si>
  <si>
    <t>Espelho cristal, espessura 4mm (5 und. 50 x 60 cm), sem moldura, parafusado com botão de rosca interna. fornecimento e instalação.</t>
  </si>
  <si>
    <t>1,50</t>
  </si>
  <si>
    <t>R$404,33</t>
  </si>
  <si>
    <t>COBERTURA</t>
  </si>
  <si>
    <t>Estrutura metálica de cobertura para vãos até de 15 m composta por tesouras e terças em aço para telhamento com telhas onduladas de fibrocimento 8 mm, perfis "U" enrijecidos, incluso tratamento contra corrosão, fornecimento e instalação</t>
  </si>
  <si>
    <t>287,00</t>
  </si>
  <si>
    <t>R$211,72</t>
  </si>
  <si>
    <t>Estrutura metálica tipo marquise com cobertura de telha policarbonato, acessórios, pintura, fornecimento e execução</t>
  </si>
  <si>
    <t>30,00</t>
  </si>
  <si>
    <t>R$390,71</t>
  </si>
  <si>
    <t>Cumeeira para telha ondulada de fibrocimento, incluso acessórios de fixação, içamento e instalação</t>
  </si>
  <si>
    <t>27,00</t>
  </si>
  <si>
    <t>R$75,51</t>
  </si>
  <si>
    <t>IMPERMEABILIZAÇÃO</t>
  </si>
  <si>
    <t>Impermeabilização com tinta betuminosa em fundações (vigas baldrames) (2 demãos)</t>
  </si>
  <si>
    <t>167,00</t>
  </si>
  <si>
    <t>R$50,46</t>
  </si>
  <si>
    <t>REVESTIMENTOS INTERNO E EXTERNO</t>
  </si>
  <si>
    <t>Chapisco de aderência em paredes internas e externas argamassa traço 1:3 com preparo manual</t>
  </si>
  <si>
    <t>1574,00</t>
  </si>
  <si>
    <t>R$4,51</t>
  </si>
  <si>
    <t>Emboço pra recebimento de pintura em paredes paredes traço 1:2:8 - preparo e aplicação manual - espessura 2,0 cm</t>
  </si>
  <si>
    <t>R$43,01</t>
  </si>
  <si>
    <t>Aplicação de fundo preparador interno e externo (parede e laje) - uma demão</t>
  </si>
  <si>
    <t>1580,00</t>
  </si>
  <si>
    <t>R$2,97</t>
  </si>
  <si>
    <t>Emassamento com massa corrida em paredes internas, duas demão, lixamento manual</t>
  </si>
  <si>
    <t>679,86</t>
  </si>
  <si>
    <t>R$18,57</t>
  </si>
  <si>
    <t>Pintura de paredes interna com tinta acrílica premium semi brilho, duas demão</t>
  </si>
  <si>
    <t>R$12,24</t>
  </si>
  <si>
    <t>Emassamento com massa corrida em laje interna, duas demão, lixamento manual</t>
  </si>
  <si>
    <t>211,00</t>
  </si>
  <si>
    <t>R$32,14</t>
  </si>
  <si>
    <t>Pintura em laje com tinta acrílica premium semi brilho, duas demão</t>
  </si>
  <si>
    <t>R$14,52</t>
  </si>
  <si>
    <t>Aplicação manual de tinta acrílica texturizada em paredes externas - uma demão</t>
  </si>
  <si>
    <t>690,13</t>
  </si>
  <si>
    <t>R$23,33</t>
  </si>
  <si>
    <t>Cantoneiras de sobrepor de PVC e alumínio</t>
  </si>
  <si>
    <t>24,00</t>
  </si>
  <si>
    <t>R$12,74</t>
  </si>
  <si>
    <t>Forro de gesso (tipo drywall) - fornecimento e instalação</t>
  </si>
  <si>
    <t>7,00</t>
  </si>
  <si>
    <t>R$77,58</t>
  </si>
  <si>
    <t>Preparação e pintura de gesso com tinta acrílica premium semi brilho, duas demão</t>
  </si>
  <si>
    <t>R$46,56</t>
  </si>
  <si>
    <t>R$162,88</t>
  </si>
  <si>
    <t>SISTEMAS DE PISOS</t>
  </si>
  <si>
    <t>PAVIMENTAÇÃO INTERNA E EXTERNA</t>
  </si>
  <si>
    <t>Aterro compactado entre baldrames com material argilo-arenoso</t>
  </si>
  <si>
    <t>79,20</t>
  </si>
  <si>
    <t>Lastro de pedra britada nº 2, espessura de 5cm (piso interno)</t>
  </si>
  <si>
    <t>R$190,20</t>
  </si>
  <si>
    <t>Piso em concreto 20Mpa com preparo mecânico, E= 7cm (piso interno)</t>
  </si>
  <si>
    <t>240,00</t>
  </si>
  <si>
    <t>R$80,35</t>
  </si>
  <si>
    <t>Contrapiso argamassa (areia e cimento, espessura 3cm e preparo mecânico (piso interno)</t>
  </si>
  <si>
    <t>R$36,23</t>
  </si>
  <si>
    <t>Piso cerâmico antiderrapante branco e sem detalhes PEI V - 45 x 45 cm - incl. rejunte - argamassa AC I - (piso interno)</t>
  </si>
  <si>
    <t>R$42,78</t>
  </si>
  <si>
    <t>Soleira em granito cinza andorinha, largura 15 cm, espessura 2 cm</t>
  </si>
  <si>
    <t>R$105,53</t>
  </si>
  <si>
    <t>Piso podotátil de concreto 25x25cm executado com argamassa, fornecimento e instalação</t>
  </si>
  <si>
    <t>2,50</t>
  </si>
  <si>
    <t>R$127,43</t>
  </si>
  <si>
    <t>Execução de piso intertravado retangular de 20x10cm com 8cm de altura, fornecimento e instalação</t>
  </si>
  <si>
    <t>R$76,63</t>
  </si>
  <si>
    <t>Piso em concreto moldado in loco, com tela de aço Q196, feito em obra, acabamento alisado, E=6cm (calçadas no perímetro externo)</t>
  </si>
  <si>
    <t>R$78,24</t>
  </si>
  <si>
    <t>INSTALAÇÃO HIDRÁULICA</t>
  </si>
  <si>
    <t>TUBULAÇÕES E CONEXÕES DE PVC</t>
  </si>
  <si>
    <t>Tubo PVC soldável para água fria Ø 25mm</t>
  </si>
  <si>
    <t>R$5,50</t>
  </si>
  <si>
    <t>Tubo PVC soldável para água fria Ø 50mm</t>
  </si>
  <si>
    <t>R$18,55</t>
  </si>
  <si>
    <t>Joellho 90º de PVC soldável com bucha de latão (PVC azul), Ø 25mm, para conexões de flexíveis</t>
  </si>
  <si>
    <t>R$16,36</t>
  </si>
  <si>
    <t>Joelho 90º (curva) de PVC soldável para agua fria Ø 25 mm</t>
  </si>
  <si>
    <t>R$5,34</t>
  </si>
  <si>
    <t>Joelho 90º (curva) de PVC soldável para agua fria Ø 50 mm</t>
  </si>
  <si>
    <t>5,00</t>
  </si>
  <si>
    <t>R$14,32</t>
  </si>
  <si>
    <t>Tê de PVC soldável para água fria Ø 25 mm</t>
  </si>
  <si>
    <t>R$12,94</t>
  </si>
  <si>
    <t>Tê de PVC soldável para água fria com bucha de latão (PVC azul) Ø 25 mm x 1/2</t>
  </si>
  <si>
    <t>4,00</t>
  </si>
  <si>
    <t>R$20,51</t>
  </si>
  <si>
    <t>Tê de redução de PVC 50x25 mm</t>
  </si>
  <si>
    <t>R$20,09</t>
  </si>
  <si>
    <t>Tê de PVC soldável para água fria Ø 50 mm</t>
  </si>
  <si>
    <t>R$22,70</t>
  </si>
  <si>
    <t>Bucha de redução de PVC soldável 50x25 mm</t>
  </si>
  <si>
    <t>R$9,66</t>
  </si>
  <si>
    <t>REGISTROS E OUTROS</t>
  </si>
  <si>
    <t>Kit cavalete para medição de água - entrada individualizada, em PPR PN 25 e DN 32 (1") para um medidor - fornecimento e instalação (exclusive hidrômetro)</t>
  </si>
  <si>
    <t>R$335,96</t>
  </si>
  <si>
    <t>SINAPI INS.</t>
  </si>
  <si>
    <t>Hidrômetro Ø 25 mm, 7m³/h - forneceimento e instalação</t>
  </si>
  <si>
    <t>R$535,25</t>
  </si>
  <si>
    <t>Registro de PRESSÃO, latão, roscável,3/4 para chuveiro, incluso manopla e canopla em metal cromado, fornecimento e instalação</t>
  </si>
  <si>
    <t>R$82,56</t>
  </si>
  <si>
    <t>16,00</t>
  </si>
  <si>
    <t>R$75,90</t>
  </si>
  <si>
    <t>Registro de ESFERA de PVC soldável com volante, Ø 50 mm</t>
  </si>
  <si>
    <t>R$59,29</t>
  </si>
  <si>
    <t>Adaptador PVC soldável com bolsa e rosca 3/4 x 25 mm, para registros, fornecimento e instalação</t>
  </si>
  <si>
    <t>32,00</t>
  </si>
  <si>
    <t>R$0,93</t>
  </si>
  <si>
    <t>Torneira de boia Ø 25 mm, fornecimento e instalação</t>
  </si>
  <si>
    <t>R$97,93</t>
  </si>
  <si>
    <t>COMP.</t>
  </si>
  <si>
    <t>Caixa d'água em polietileno, capacidade 3000L, com tampa, fornecimento e instalação</t>
  </si>
  <si>
    <t>R$1.315,73</t>
  </si>
  <si>
    <t>Adesivo plástico para PVC 850g</t>
  </si>
  <si>
    <t>3,00</t>
  </si>
  <si>
    <t>R$69,93</t>
  </si>
  <si>
    <t>Adaptador de PVC roscavel com flanges e anel de vedação, Ø 25 mm, para caixa d'água</t>
  </si>
  <si>
    <t>R$12,84</t>
  </si>
  <si>
    <t>Adaptador de PVC roscavel com flanges e anel de vedação, Ø 50 mm, para caixa d'água</t>
  </si>
  <si>
    <t>R$27,34</t>
  </si>
  <si>
    <t>Subto tal</t>
  </si>
  <si>
    <t>INSTALAÇÃO PARA DRENAGEM DE ÁGUAS PLUVIAIS</t>
  </si>
  <si>
    <t>Rufos, Contra Rufos e Água furtada em chapa de aço galvanizado nº 24, fornecimento e instalação</t>
  </si>
  <si>
    <t>R$41,82</t>
  </si>
  <si>
    <t>Calha em chapa de aço galvanizado nº 24, desenvolvimento de 50cm, fornecimento e instalação</t>
  </si>
  <si>
    <t>R$84,06</t>
  </si>
  <si>
    <t>Tubo de PVC para rede de esgoto (drenagem pluvial) 150mm, incluso conexões fornec. e assentamento</t>
  </si>
  <si>
    <t>R$38,85</t>
  </si>
  <si>
    <t>Caixa hidráulica retangular de inspeção em concreto pré-moldado (60x60x50cm)</t>
  </si>
  <si>
    <t>R$415,63</t>
  </si>
  <si>
    <t>Condutores verticais em aço galvanizado, Ø 100 mm, fornecimento e instalação</t>
  </si>
  <si>
    <t>R$58,30</t>
  </si>
  <si>
    <t>INSTALAÇÃO SANITÁRIA</t>
  </si>
  <si>
    <t>Tubo de PVC Série Normal Ø 40mm</t>
  </si>
  <si>
    <t>R$20,49</t>
  </si>
  <si>
    <t>Tubo de PVC Série Normal Ø 50mm</t>
  </si>
  <si>
    <t>R$25,73</t>
  </si>
  <si>
    <t>Tubo de PVC Série Normal Ø 100mm</t>
  </si>
  <si>
    <t>R$35,84</t>
  </si>
  <si>
    <t>Joelho PVC 45º Ø 40mm</t>
  </si>
  <si>
    <t>13,00</t>
  </si>
  <si>
    <t>R$10,16</t>
  </si>
  <si>
    <t>Joelho PVC 45º Ø 100mm</t>
  </si>
  <si>
    <t>R$26,58</t>
  </si>
  <si>
    <t>Joelho PVC 45° Ø 50mm</t>
  </si>
  <si>
    <t>R$14,77</t>
  </si>
  <si>
    <t>Joelho PVC 90º Ø 40mm</t>
  </si>
  <si>
    <t>R$9,96</t>
  </si>
  <si>
    <t>Joelho PVC 90º Ø 50mm</t>
  </si>
  <si>
    <t>R$14,12</t>
  </si>
  <si>
    <t>Joelho PVC 90º Ø 100mm</t>
  </si>
  <si>
    <t>R$25,83</t>
  </si>
  <si>
    <t>Tê de PVC Ø 40mm</t>
  </si>
  <si>
    <t>R$14,37</t>
  </si>
  <si>
    <t>Junção PVC simples 40mm x 40mm</t>
  </si>
  <si>
    <t>R$14,46</t>
  </si>
  <si>
    <t>Junção PVC simples 50mm x 50mm</t>
  </si>
  <si>
    <t>R$24,78</t>
  </si>
  <si>
    <t>Junção PVC simples 100mm x 100mm</t>
  </si>
  <si>
    <t>R$47,52</t>
  </si>
  <si>
    <t>Bucha de redução PVC 50 x 40mm</t>
  </si>
  <si>
    <t>R$4,74</t>
  </si>
  <si>
    <t>Anel de borracha esgoto predial 50mm</t>
  </si>
  <si>
    <t>R$1,61</t>
  </si>
  <si>
    <t>Anel de borracha esgoto predial 100mm</t>
  </si>
  <si>
    <t>R$2,85</t>
  </si>
  <si>
    <t>Luva de PVC Ø 50mm</t>
  </si>
  <si>
    <t>R$9,06</t>
  </si>
  <si>
    <t>Luva de PVC Ø 100mm</t>
  </si>
  <si>
    <t>R$12,14</t>
  </si>
  <si>
    <t>Pasta lubrificante para tubos e conexões 400g</t>
  </si>
  <si>
    <t>2,00</t>
  </si>
  <si>
    <t>R$28,74</t>
  </si>
  <si>
    <t>Sifão flexível em PVC 1 X 1.1/2 - fornecimento e instalação</t>
  </si>
  <si>
    <t>R$12,02</t>
  </si>
  <si>
    <t>CAIXAS E ACESSÓRIOS</t>
  </si>
  <si>
    <t>Caixa hidráulica de inspeção, em concreto pré-moldado, dimensão 60x60x50 cm</t>
  </si>
  <si>
    <t>Caixa de gordura simples plástica, medidas internas 0,40 x 0,40 x 0,40 m, fornecimento e instalação</t>
  </si>
  <si>
    <t>R$164,34</t>
  </si>
  <si>
    <t>Ralo sifonado PVC 100 x 40 mm</t>
  </si>
  <si>
    <t>R$21,01</t>
  </si>
  <si>
    <t>Tanque séptico em concreto armado, conforme projeto</t>
  </si>
  <si>
    <t>um</t>
  </si>
  <si>
    <t>R$6.918,94</t>
  </si>
  <si>
    <t>Filtro anaeróbico em blocos de concreto</t>
  </si>
  <si>
    <t>R$10.184,38</t>
  </si>
  <si>
    <t>Sumidouro circular em tijolos cerâmicos, conforme projeto</t>
  </si>
  <si>
    <t>R$10.868,90</t>
  </si>
  <si>
    <t>ACESSÓRIOS</t>
  </si>
  <si>
    <t>LOUÇAS E METAIS</t>
  </si>
  <si>
    <t>Vaso sanitário sifonado com caixa acoplada em louça branca, incluso engate flexivel 1/2 x 40cm  e assento. Fornecimento e instalação</t>
  </si>
  <si>
    <t>R$486,08</t>
  </si>
  <si>
    <t>Vaso saniitário sifonado para PCD com furo frontal incluso engate flexível e assento, fornecimento e instalação</t>
  </si>
  <si>
    <t>R$743,36</t>
  </si>
  <si>
    <t>Lavatório louça branca com coluna suspenso, 29,5 x 39 cm, padrão popular, fornecimento e instalação</t>
  </si>
  <si>
    <t>R$150,58</t>
  </si>
  <si>
    <t>Chuveiro elétrico tipo ducha 5400W com controle eletrônico de temperatura, fornecimento e instalação</t>
  </si>
  <si>
    <t>R$89,78</t>
  </si>
  <si>
    <t>Torneira de mesa para lavatório cromada 1/2 ou 3/4. Padrão popular, fornecimento e instalação.</t>
  </si>
  <si>
    <t>R$88,56</t>
  </si>
  <si>
    <t>Torneira elétrica de plástico bica alta 220v para cozinha</t>
  </si>
  <si>
    <t>R$161,43</t>
  </si>
  <si>
    <t>Papeleira Metálica, fixada com bucha e parafuso</t>
  </si>
  <si>
    <t>R$50,68</t>
  </si>
  <si>
    <t>Toalheiro de plástico tipo dispenser para papel toalha interfolhado</t>
  </si>
  <si>
    <t>17,00</t>
  </si>
  <si>
    <t>R$51,95</t>
  </si>
  <si>
    <t>Saboneteira plástica tipo dispenser para sabonete líquido com reserrvatório 800 a 1500ml, incluso fixação.</t>
  </si>
  <si>
    <t>R$60,68</t>
  </si>
  <si>
    <t>BANHEIRO ACESSÍVEL</t>
  </si>
  <si>
    <t>Barra de apoio reta fixada na parede em aço inox (80cm) - PCD</t>
  </si>
  <si>
    <t>R$370,73</t>
  </si>
  <si>
    <t>Barra de apoio em L (80x80cm) fornec. E instalação - PCD</t>
  </si>
  <si>
    <t>R$707,81</t>
  </si>
  <si>
    <t>Assento para banho articulado em aço inox aisi 304, 70x45cm, com base em chapa bitola 14 (espessura 2mm)  fornec. E instalação - PCD</t>
  </si>
  <si>
    <t>R$1.118,79</t>
  </si>
  <si>
    <t>INSTALAÇÃO ELÉTRICA - 220V</t>
  </si>
  <si>
    <t>DISTRIBUIÇÃO</t>
  </si>
  <si>
    <t>R$3.174,39</t>
  </si>
  <si>
    <t>Quadro de distribuição de energia de embutir em aço galvanizado, sem barramento  com capacidade para 24 disjuntores DIN</t>
  </si>
  <si>
    <t>R$581,83</t>
  </si>
  <si>
    <t>Disjuntor bipolar tipo DIN termomagnético, corrente nominal de 10A</t>
  </si>
  <si>
    <t>R$54,02</t>
  </si>
  <si>
    <t>Disjuntor bipolar tipo DIN termomagnético, corrente nominal de 16A</t>
  </si>
  <si>
    <t>R$55,45</t>
  </si>
  <si>
    <t>Disjuntor bipolar tipo DIN termomagnético, corrente nominal de 20A</t>
  </si>
  <si>
    <t>R$58,20</t>
  </si>
  <si>
    <t>Disjuntor bipolar tipo DIN termomagnético, corrente nominal de 32A</t>
  </si>
  <si>
    <t>R$61,58</t>
  </si>
  <si>
    <t>Disjuntor bipolar tipo DIN termomagnético, corrente nominal de 40A</t>
  </si>
  <si>
    <t>R$66,17</t>
  </si>
  <si>
    <t>SINAPI INS</t>
  </si>
  <si>
    <t>Dispositivo DR 2 polos, sensibilidade de 30mA,  corrente de 63A</t>
  </si>
  <si>
    <t>R$140,01</t>
  </si>
  <si>
    <t>ILUMINAÇÃO, TOMADAS E INTERRUPTORES</t>
  </si>
  <si>
    <t>Composição paramétrica de ponto elétrico de tomada de uso específico 2 P+T (20A/250V) em edificios residenciais com eletroduto embutido em rasgos nas paredes (incluso tomada, eletroduto, cabo, rasgo, quebra e chumbamento)</t>
  </si>
  <si>
    <t>R$182,17</t>
  </si>
  <si>
    <t>Composição paramétrica de ponto elétrico de tomada de uso geral 2 P+T (10A/250V) em edificios residenciais com eletroduto embutido em rasgos nas paredes (incluso tomada, eletroduto, cabo, rasgo, quebra e chumbamento)</t>
  </si>
  <si>
    <t>R$142,50</t>
  </si>
  <si>
    <t>Composição paramétrica de ponto elétrico de iluminação, com interruptor simples (2 módulos), em edificios residenciais com eletroduto embutido em rasgos nas paredes (incluso tomada, eletroduto, cabo, rasgo, quebra e chumbamento)</t>
  </si>
  <si>
    <t>R$140,79</t>
  </si>
  <si>
    <t>Luminária tipo plafon circular para uma lâmpada de sobrepor com led de 12/13 W. Fornecimento e instalação</t>
  </si>
  <si>
    <t>R$37,75</t>
  </si>
  <si>
    <t>Luminária tipo calha, de sobrepor, com duas lâmpadas tubulares de led 14W com reator próprio Fornecimento e instalação.</t>
  </si>
  <si>
    <t>R$270,65</t>
  </si>
  <si>
    <t>R$365,71</t>
  </si>
  <si>
    <t>PROTEÇÃO CONTRA INCÊNDIO</t>
  </si>
  <si>
    <t>Extintor de incêndio portátil de pó químico seco, 4Kg, Classe BC</t>
  </si>
  <si>
    <t>R$157,55</t>
  </si>
  <si>
    <t>Extintor de incêdio portátil de água pressurizada, 10L, Classe A</t>
  </si>
  <si>
    <t>R$162,92</t>
  </si>
  <si>
    <t>Placa de sinalização contra incêndio (sinalização de extintor)</t>
  </si>
  <si>
    <t>R$13,54</t>
  </si>
  <si>
    <t>ABRIGO DE GÁS</t>
  </si>
  <si>
    <t>Abrigo completo de gás para um cilindro P13 em alvenaria, dimensões 0,6 x 0,8 - h interna, incluso alvenaria, laje de cobertura, botijão, portão metálico, instalações, acessórios e acabamentos. Fornecimento, execução e instalação.</t>
  </si>
  <si>
    <t>R$881,62</t>
  </si>
  <si>
    <t>SERVIÇOS FINAIS</t>
  </si>
  <si>
    <t>Alambrado de mourões de concreto posicionados a cada 2,5 m, altura final de 2,2 m, incluso tela losangular de arame galvanizado revestida de PVC (azul) e base de concreto</t>
  </si>
  <si>
    <t>Portão principal em alambrado (tubos, tela galvanizada, dobradiças e fechadura) frontal, dimensões 2,20x5,00m</t>
  </si>
  <si>
    <t>Portão social em alambrado (tubos, tela galvanizada, dobradiças e fechadura) frontal, dimensões 2,20x2,0m</t>
  </si>
  <si>
    <t>13,20</t>
  </si>
  <si>
    <t>Limpeza geral da obra</t>
  </si>
  <si>
    <t>600,00</t>
  </si>
  <si>
    <t>R$1,95</t>
  </si>
  <si>
    <t>Valores de referência SINAPI 02/2024</t>
  </si>
  <si>
    <t>Valor TOTAL com BDI</t>
  </si>
  <si>
    <t>02 de abril de 2024</t>
  </si>
  <si>
    <t>REFERENCIAS: SINAPI/SINAPI INSUMOS 03/2024</t>
  </si>
  <si>
    <t>OBRA : CONSTRUÇÃO DE UNIDADE BÁSICA DE SAÚDE TIPO I</t>
  </si>
  <si>
    <t>BDI - 25,00%</t>
  </si>
  <si>
    <t>ÁREA À CONSTRUIR : 281,52 m²</t>
  </si>
  <si>
    <t>MAPA DE PREÇO</t>
  </si>
  <si>
    <t>ITEM</t>
  </si>
  <si>
    <t>FONTE</t>
  </si>
  <si>
    <t>CÓDIGO</t>
  </si>
  <si>
    <t>DESCRIÇÃO DOS SERVIÇOS</t>
  </si>
  <si>
    <t>1</t>
  </si>
  <si>
    <t>SERVIÇOS PRELIMINARES</t>
  </si>
  <si>
    <t>1.1</t>
  </si>
  <si>
    <t>Placa da obra em lona com estrutura de madeira, incluso colocação (2,00mX 1,50m)</t>
  </si>
  <si>
    <t>R$250,00</t>
  </si>
  <si>
    <t>1.2</t>
  </si>
  <si>
    <t>Execução de almoxarifado provisório em canteiro de obra em chapa de madeira compensada (5 x 4 m)</t>
  </si>
  <si>
    <t>R$1.276,33</t>
  </si>
  <si>
    <t>1.3</t>
  </si>
  <si>
    <t>Instalação provisória de esgoto (sanitário provisório)</t>
  </si>
  <si>
    <t>R$464,85</t>
  </si>
  <si>
    <t>1.4</t>
  </si>
  <si>
    <t>Entrada PROVISÓRIA de energia elétrica, aérea, bifásica, com caixa de sobrepor, cabo de 10 mm² e disjuntor DIN 50A</t>
  </si>
  <si>
    <t>R$1.425,83</t>
  </si>
  <si>
    <r>
      <t>1.5</t>
    </r>
    <r>
      <rPr>
        <sz val="11"/>
        <color theme="1"/>
        <rFont val="Calibri"/>
        <family val="2"/>
        <scheme val="minor"/>
      </rPr>
      <t/>
    </r>
  </si>
  <si>
    <t>Execução e compactação de aterro com solo predominantemente argiloso (solo local)</t>
  </si>
  <si>
    <t>R$11,63</t>
  </si>
  <si>
    <r>
      <t>1.6</t>
    </r>
    <r>
      <rPr>
        <sz val="11"/>
        <color theme="1"/>
        <rFont val="Calibri"/>
        <family val="2"/>
        <scheme val="minor"/>
      </rPr>
      <t/>
    </r>
  </si>
  <si>
    <r>
      <t>1.7</t>
    </r>
    <r>
      <rPr>
        <sz val="11"/>
        <color theme="1"/>
        <rFont val="Calibri"/>
        <family val="2"/>
        <scheme val="minor"/>
      </rPr>
      <t/>
    </r>
  </si>
  <si>
    <r>
      <t>1.8</t>
    </r>
    <r>
      <rPr>
        <sz val="11"/>
        <color theme="1"/>
        <rFont val="Calibri"/>
        <family val="2"/>
        <scheme val="minor"/>
      </rPr>
      <t/>
    </r>
  </si>
  <si>
    <r>
      <t>1.9</t>
    </r>
    <r>
      <rPr>
        <sz val="11"/>
        <color theme="1"/>
        <rFont val="Calibri"/>
        <family val="2"/>
        <scheme val="minor"/>
      </rPr>
      <t/>
    </r>
  </si>
  <si>
    <r>
      <rPr>
        <sz val="10.5"/>
        <rFont val="Calibri"/>
        <family val="2"/>
      </rPr>
      <t>Laje treliçada pré-moldada unidirecional, biapoiada, para piso, enchimento em cerâmica, altura total da laje (enchimento + capa)
= 16 cm (12+4) - LAJE PISO CAIXA D'ÁGUA</t>
    </r>
  </si>
  <si>
    <r>
      <rPr>
        <sz val="10.5"/>
        <rFont val="Calibri"/>
        <family val="2"/>
      </rPr>
      <t>Laje treliçada pré-moldada unidirecional, biapoiada, para forro, enchimento em cerâmica, altura total da laje (enchimento + capa)
= 12 cm (8+4) - LAJE GERAL DE FORRO</t>
    </r>
  </si>
  <si>
    <r>
      <rPr>
        <sz val="10.5"/>
        <rFont val="Calibri"/>
        <family val="2"/>
      </rPr>
      <t>Registro de GAVETA em latão, roscável, 3/4, com canopla e manopla em metal cromado, para prumadas internas.
Fornecimento e instalação</t>
    </r>
  </si>
  <si>
    <t xml:space="preserve">Peitoril de janela em granito cinza polido - espessura de 2 cm, largura de 15 cm, fornecimento e instalação </t>
  </si>
  <si>
    <t>PLACA 4X4" COM UMA TOMADA DE LÓGICA TIPO RJ45 CAT. 6</t>
  </si>
  <si>
    <t>PONTO PARA INSTALAÇÃO DE LÓGICA</t>
  </si>
  <si>
    <t>PT</t>
  </si>
  <si>
    <t>CERTIFICAÇÃO DE CABEAMENTO HORIZONTAL CONFORME NORMAS PARA ATENDIMENTO DA CATEGORIA 6</t>
  </si>
  <si>
    <t>PONTO PARA INSTALAÇÃO DE TELEFONIA</t>
  </si>
  <si>
    <t>RACK 10U'S TIPO AUTO PORTANTE C/ PORTA EM ACRÍLICO E CHAVE FRONTAL E LATERAL, COM 2 OU 4 VENTILADORES DE TETO</t>
  </si>
  <si>
    <t>SWITCH 24 PORTAS 10/100/1000 GERENCIÁVEL</t>
  </si>
  <si>
    <t>VOICE PANEL 24 PORTAS 10/100/1000 GERENCIÁVEL</t>
  </si>
  <si>
    <t>PLACA SAÍDA DE FIO - 4"X4" - ANTENA DE TV</t>
  </si>
  <si>
    <t>PONTO PARA INSTALAÇÃO DE ANTENA DE TV</t>
  </si>
  <si>
    <t>CAIXA TELEFONICA (400X400X120MM) DE EMBUTIR</t>
  </si>
  <si>
    <t>73749/001+14112i</t>
  </si>
  <si>
    <t>CAIXA DE PASSAGEM EM ALVENARIA TIPO R1 C/ TAMPA DE FERRO FUNDIDO E ARO TP1F COMPLETA</t>
  </si>
  <si>
    <t>CABO ELETRÔNICO CATEGORIA 6, INSTALADO EM EDIFICAÇÃO RESIDENCIAL - FORNECIMENTO E INSTALAÇÃO. AF_11/2019</t>
  </si>
  <si>
    <t>23.6</t>
  </si>
  <si>
    <t>23.7</t>
  </si>
  <si>
    <t>23.8</t>
  </si>
  <si>
    <t>23.9</t>
  </si>
  <si>
    <t>23.10</t>
  </si>
  <si>
    <t>23.11</t>
  </si>
  <si>
    <t>23.12</t>
  </si>
  <si>
    <t>UND</t>
  </si>
  <si>
    <r>
      <t>BANCADA GRANITO CINZA  150 X 60 CM, COM CUBA DE EMBUTIR DE AÇO, VÁLVULA AMERICANA EM METAL, SIFÃO FLEXÍVEL EM PVC, ENGATE FLEXÍVEL 30 CM, TORNEIRA CROMADA LONGA, DE PAREDE, 1/2</t>
    </r>
    <r>
      <rPr>
        <sz val="9.5"/>
        <rFont val="Calibri"/>
        <family val="2"/>
      </rPr>
      <t xml:space="preserve"> </t>
    </r>
    <r>
      <rPr>
        <sz val="10"/>
        <rFont val="Calibri"/>
        <family val="2"/>
      </rPr>
      <t>OU 3/4,</t>
    </r>
    <r>
      <rPr>
        <sz val="9.5"/>
        <rFont val="Calibri"/>
        <family val="2"/>
      </rPr>
      <t xml:space="preserve">  </t>
    </r>
    <r>
      <rPr>
        <sz val="10"/>
        <rFont val="Calibri"/>
        <family val="2"/>
      </rPr>
      <t>P/ COZINHA, PADRÃO POPULAR - FORNEC. E INSTALAÇÃO</t>
    </r>
  </si>
  <si>
    <t>TORNEIRA CROMADA DE MESA PARA LAVATÓRIO COM SENSOR DE PRESENCA</t>
  </si>
  <si>
    <t>EQUIPAMENTOS LÓGICA E TELEFONIA</t>
  </si>
  <si>
    <t>Entrada de energia elétrica, subterrânea, bifásica, com caixa de sobrepor, cabo de 35mm² e disjuntor DIN 50A (PADRÃO CELESC DEFINITIVO) incluso poste</t>
  </si>
  <si>
    <t>Composição</t>
  </si>
  <si>
    <t>UNID</t>
  </si>
  <si>
    <t>Cabo de cobre flexível isolado, 35 mm², anti-chama 0,6/1,0 KV para distribuição na cor azul - fornecimento e instalação</t>
  </si>
  <si>
    <t>Cabo de cobre flexível isolado, 35 mm², anti-chama 0,6/1,0 KV para distribuição na cor branca - fornecimento e instalação</t>
  </si>
  <si>
    <t>Cabo de cobre flexível isolado, 35 mm², anti-chama 0,6/1,0 KV para distribuição na cor vermelha - fornecimento e instalação</t>
  </si>
  <si>
    <t>Cabo de cobre flexível isolado, 35 mm², anti-chama 0,6/1,0 KV para distribuição na cor preta - fornecimento e instalação</t>
  </si>
  <si>
    <t>Cabo de cobre flexível isolado, 25 mm², anti-chama 0,6/1,0 KV para distribuição na cor verde - fornecimento e instalação</t>
  </si>
  <si>
    <t>Cabo de cobre flexível isolado, 10 mm², anti-chama 0,6/1,0 KV para distribuição na cor azul - fornecimento e instalação</t>
  </si>
  <si>
    <t>Cabo de cobre flexível isolado, 10 mm², anti-chama 0,6/1,0 KV para distribuição na cor branca -  fornecimento e instalação</t>
  </si>
  <si>
    <t>Cabo de cobre flexível isolado, 10 mm², anti-chama 0,6/1,0 KV para distribuição na cor preta -  fornecimento e instalação</t>
  </si>
  <si>
    <t>Cabo de cobre flexível isolado, 10 mm², anti-chama 0,6/1,0 KV para distribuição na cor verde -  fornecimento e instalação</t>
  </si>
  <si>
    <t>Cabo de cobre flexível isolado, 10 mm², anti-chama 0,6/1,0 KV para distribuição na cor vermelha -  fornecimento e instalação</t>
  </si>
  <si>
    <t>Cabo de cobre flexível isolado, 6 mm², anti-chama 450/750 V para circuitos terminais na cor azul - fornecimento e instalação</t>
  </si>
  <si>
    <t>Cabo de cobre flexível isolado, 6 mm², anti-chama 450/750 V para circuitos terminais na cor preta - fornecimento e instalação</t>
  </si>
  <si>
    <t>Cabo de cobre flexível isolado, 6 mm², anti-chama 450/750 V para circuitos terminais na cor verde - fornecimento e instalação</t>
  </si>
  <si>
    <t>Cabo de cobre flexível isolado, 4 mm², anti-chama 450/750 V para circuitos terminais na cor azul - fornecimento e instalação</t>
  </si>
  <si>
    <t>Cabo de cobre flexível isolado, 4 mm², anti-chama 450/750 V para circuitos terminais na cor preta - fornecimento e instalação</t>
  </si>
  <si>
    <t>Cabo de cobre flexível isolado, 4 mm², anti-chama 450/750 V para circuitos terminais na cor verde - fornecimento e instalação</t>
  </si>
  <si>
    <t>Cabo de cobre flexível isolado, 2,5 mm², anti-chama 450/750 V para circuitos terminais na cor azul - fornecimento e instalação</t>
  </si>
  <si>
    <t>Cabo de cobre flexível isolado, 2,5 mm², anti-chama 450/750 V para circuitos terminais na cor preta - fornecimento e instalação</t>
  </si>
  <si>
    <t>Cabo de cobre flexível isolado, 2,5 mm², anti-chama 450/750 V para circuitos terminais na cor verde - fornecimento e instalação</t>
  </si>
  <si>
    <t>Cabo de cobre flexível isolado, 1,5 mm², anti-chama 450/750 V para circuitos terminais na cor amarela - fornecimento e instalação</t>
  </si>
  <si>
    <t>Cabo de cobre flexível isolado, 1,5 mm², anti-chama 450/750 V para circuitos terminais na cor azul - fornecimento e instalação</t>
  </si>
  <si>
    <t>Cabo de cobre flexível isolado, 1,5 mm², anti-chama 450/750 V para circuitos terminais na cor preta - fornecimento e instalação</t>
  </si>
  <si>
    <t>Disjuntor tripolar tipo DIN, corrente nominal de 50A - fornecimento e instalação</t>
  </si>
  <si>
    <t>Disjuntor tripolar tipo DIN, corrente nominal de 100A - fornecimento e instalação</t>
  </si>
  <si>
    <t>15.1.32</t>
  </si>
  <si>
    <t>15.1.33</t>
  </si>
  <si>
    <t>Estaca Hélice Continua, diâmetro de 30 cm, incluiso concreto fck=30MPa e armadura mínima (exclusive mobilização, desmobilização e npmbeamento. AF_12/2019</t>
  </si>
  <si>
    <t>Arrasamento mecânico de estca de concreto armado, diamentro até 40 cm. AF_05/2021</t>
  </si>
  <si>
    <t>DEINFRA</t>
  </si>
  <si>
    <t>Mobilização e desmobilização de equipamento para estaca, tipo hélice continua.</t>
  </si>
  <si>
    <t>SV</t>
  </si>
  <si>
    <t>Bloco de coroamento em concreto armado fck 30 Mpa</t>
  </si>
  <si>
    <t>Pilaretes  em concreto armado fck 30 Mpa</t>
  </si>
  <si>
    <t>Reaterro manual</t>
  </si>
  <si>
    <t>Impermeabilização com pintura betuminosa - baldrames</t>
  </si>
  <si>
    <t>3.1.3</t>
  </si>
  <si>
    <t>3.1.4</t>
  </si>
  <si>
    <t>3.1.5</t>
  </si>
  <si>
    <t>3.2.5</t>
  </si>
  <si>
    <t>2.2</t>
  </si>
  <si>
    <t>LUMINÁRIA ARANDELA TIPO TARTARUGA, DE SOBREPOR, COM 1 LÂMPADA LED DE 6 W, SEM REATOR - FORNECIMENTO E INSTALAÇÃO</t>
  </si>
  <si>
    <t>20.5</t>
  </si>
  <si>
    <t>SOLEIRA EM GRANITO, LARGURA 15 CM, ESPESSURA 2,0 CM. AF_09/2020</t>
  </si>
  <si>
    <t>Comp.</t>
  </si>
  <si>
    <t>TIPO PROFUNDA</t>
  </si>
  <si>
    <t>CP01</t>
  </si>
  <si>
    <t>TELHAMENTO COM TELHA DE AÇO/ALUMÍNIO ESTILO COLONIAL</t>
  </si>
  <si>
    <t>CP02</t>
  </si>
  <si>
    <t>CUMEEIRA PARA TELHA DE AÇO/ALUMINIO ESTILO COLONIAL</t>
  </si>
  <si>
    <t>24.1</t>
  </si>
  <si>
    <t>25.1</t>
  </si>
  <si>
    <t>BANCO EM CONCRETO</t>
  </si>
  <si>
    <t>DEINFRA - 40069</t>
  </si>
  <si>
    <t>BANCO DE CONCRETO CURVO</t>
  </si>
  <si>
    <t>BANCO EM CONCRETO ARMADO- L=150CM, INCL. ESTRUTURA, CONF. PROJETO</t>
  </si>
  <si>
    <t>24.2</t>
  </si>
  <si>
    <t>PISO EM CONCRETO ARMADO, AREA EXTERNA</t>
  </si>
  <si>
    <t>Revestimento cerâmico para piso com placas tipo procelanato, de dimensões 60x60cm aplicada em ambientes de área maior que 10 M². AF_02/2023_PE</t>
  </si>
  <si>
    <t>Rodapé cerâmico de 7cm de altura com placas de dimensões 60x60 cm, com acabamento em 45°</t>
  </si>
  <si>
    <t>Rejuntamento em epóxi</t>
  </si>
  <si>
    <t>9.15</t>
  </si>
  <si>
    <t>9.16</t>
  </si>
  <si>
    <t>9.17</t>
  </si>
  <si>
    <t>Revestimento cerâmico para paredes internas com placas tipo esmaltada extra de dimensões 33x45 cm apliacadas na altura inteira das paredes. AF_02/2023_PE</t>
  </si>
  <si>
    <t>Luminária de emergência - bloco autonomo 30 leds - fornecimento e instalação</t>
  </si>
  <si>
    <t>Luminária de emergência - bloco tipo farolete 1200 lumens - fornecimento e instalação</t>
  </si>
  <si>
    <t>Placa com indicação de saída de emergência, face simples -  26x16cm</t>
  </si>
  <si>
    <t>Placa com indicação de saída de emergência, face dupla -  26x16cm</t>
  </si>
  <si>
    <t>Placa com indicação de saída de emergência com símbolo de acessibilidade - 26x16cm</t>
  </si>
  <si>
    <t>16.4</t>
  </si>
  <si>
    <t>16.5</t>
  </si>
  <si>
    <t>16.6</t>
  </si>
  <si>
    <t>16.7</t>
  </si>
  <si>
    <t>16.8</t>
  </si>
  <si>
    <t>Janela de alumínio e vidro tipo maxim-ar, incluso batente e ferragens - fornecimento e instalação (J1,J2,J3 e J4)</t>
  </si>
  <si>
    <t>Porta de madeira, semi-oca, padrão médio, espessura de 3,5cm, incluso dobradiças, montagem e instalação de batente e fechadura - fornecimento e instalação</t>
  </si>
  <si>
    <t>Instalação de vidro laminado 12mm, encaixado em perfil de alumínio - fachada principal - incluso laudo de material e 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</si>
</sst>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"/>
    <numFmt numFmtId="165" formatCode="yy\.m\.d;@"/>
    <numFmt numFmtId="166" formatCode="00"/>
  </numFmts>
  <fonts count="19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0.5"/>
      <name val="Calibri"/>
      <family val="2"/>
    </font>
    <font>
      <sz val="10.5"/>
      <color rgb="FF000000"/>
      <name val="Calibri"/>
      <family val="2"/>
    </font>
    <font>
      <b/>
      <sz val="10.5"/>
      <name val="Calibri"/>
      <family val="2"/>
    </font>
    <font>
      <b/>
      <sz val="10.5"/>
      <color rgb="FF000000"/>
      <name val="Calibri"/>
      <family val="2"/>
    </font>
    <font>
      <sz val="8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.5"/>
      <color indexed="8"/>
      <name val="Calibri"/>
      <family val="2"/>
    </font>
    <font>
      <sz val="9.5"/>
      <name val="Calibri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.5"/>
      <name val="Calibri"/>
      <family val="2"/>
      <scheme val="minor"/>
    </font>
    <font>
      <sz val="10.5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EBEBE"/>
      </patternFill>
    </fill>
    <fill>
      <patternFill patternType="solid">
        <fgColor rgb="FFC0C0C0"/>
      </patternFill>
    </fill>
    <fill>
      <patternFill patternType="solid">
        <fgColor rgb="FFD9D9D9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00">
    <xf numFmtId="0" fontId="0" fillId="0" borderId="0" xfId="0" applyAlignment="1">
      <alignment horizontal="left" vertical="top"/>
    </xf>
    <xf numFmtId="0" fontId="4" fillId="3" borderId="3" xfId="0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shrinkToFi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shrinkToFit="1"/>
    </xf>
    <xf numFmtId="1" fontId="5" fillId="3" borderId="1" xfId="0" applyNumberFormat="1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shrinkToFit="1"/>
    </xf>
    <xf numFmtId="0" fontId="4" fillId="4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shrinkToFit="1"/>
    </xf>
    <xf numFmtId="165" fontId="3" fillId="0" borderId="1" xfId="0" applyNumberFormat="1" applyFont="1" applyBorder="1" applyAlignment="1">
      <alignment horizontal="center" vertical="center" shrinkToFit="1"/>
    </xf>
    <xf numFmtId="164" fontId="5" fillId="5" borderId="1" xfId="0" applyNumberFormat="1" applyFont="1" applyFill="1" applyBorder="1" applyAlignment="1">
      <alignment horizontal="center" vertical="center" shrinkToFit="1"/>
    </xf>
    <xf numFmtId="0" fontId="4" fillId="5" borderId="1" xfId="0" applyFont="1" applyFill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shrinkToFit="1"/>
    </xf>
    <xf numFmtId="1" fontId="3" fillId="2" borderId="1" xfId="0" applyNumberFormat="1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4" fillId="3" borderId="2" xfId="1" applyNumberFormat="1" applyFont="1" applyFill="1" applyBorder="1" applyAlignment="1">
      <alignment horizontal="center" vertical="center" wrapText="1"/>
    </xf>
    <xf numFmtId="4" fontId="4" fillId="3" borderId="3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4" fontId="3" fillId="0" borderId="3" xfId="1" applyNumberFormat="1" applyFont="1" applyBorder="1" applyAlignment="1">
      <alignment horizontal="center" vertical="center" shrinkToFit="1"/>
    </xf>
    <xf numFmtId="4" fontId="3" fillId="0" borderId="1" xfId="1" applyNumberFormat="1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/>
    </xf>
    <xf numFmtId="4" fontId="3" fillId="0" borderId="3" xfId="1" applyNumberFormat="1" applyFont="1" applyBorder="1" applyAlignment="1">
      <alignment horizontal="right" vertical="center" shrinkToFit="1"/>
    </xf>
    <xf numFmtId="0" fontId="3" fillId="6" borderId="1" xfId="0" applyFont="1" applyFill="1" applyBorder="1" applyAlignment="1">
      <alignment horizontal="center" vertical="center" wrapText="1"/>
    </xf>
    <xf numFmtId="4" fontId="3" fillId="6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Border="1" applyAlignment="1">
      <alignment horizontal="right" vertical="center" shrinkToFit="1"/>
    </xf>
    <xf numFmtId="0" fontId="3" fillId="0" borderId="0" xfId="0" applyFont="1" applyAlignment="1">
      <alignment horizontal="left" vertical="center"/>
    </xf>
    <xf numFmtId="4" fontId="3" fillId="0" borderId="0" xfId="0" applyNumberFormat="1" applyFont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shrinkToFit="1"/>
    </xf>
    <xf numFmtId="43" fontId="3" fillId="0" borderId="3" xfId="1" applyFont="1" applyBorder="1" applyAlignment="1">
      <alignment horizontal="right" vertical="center" shrinkToFit="1"/>
    </xf>
    <xf numFmtId="43" fontId="3" fillId="0" borderId="1" xfId="1" applyFont="1" applyBorder="1" applyAlignment="1">
      <alignment horizontal="right" vertical="center" shrinkToFit="1"/>
    </xf>
    <xf numFmtId="0" fontId="10" fillId="6" borderId="1" xfId="0" applyFont="1" applyFill="1" applyBorder="1" applyAlignment="1">
      <alignment horizontal="center" vertical="center" wrapText="1"/>
    </xf>
    <xf numFmtId="1" fontId="11" fillId="6" borderId="1" xfId="0" applyNumberFormat="1" applyFont="1" applyFill="1" applyBorder="1" applyAlignment="1">
      <alignment horizontal="center" vertical="center" shrinkToFit="1"/>
    </xf>
    <xf numFmtId="0" fontId="10" fillId="6" borderId="1" xfId="0" applyFont="1" applyFill="1" applyBorder="1" applyAlignment="1">
      <alignment horizontal="left" vertical="center" wrapText="1"/>
    </xf>
    <xf numFmtId="4" fontId="11" fillId="6" borderId="1" xfId="0" applyNumberFormat="1" applyFont="1" applyFill="1" applyBorder="1" applyAlignment="1">
      <alignment horizontal="center" vertical="center" shrinkToFit="1"/>
    </xf>
    <xf numFmtId="2" fontId="11" fillId="6" borderId="1" xfId="0" applyNumberFormat="1" applyFont="1" applyFill="1" applyBorder="1" applyAlignment="1">
      <alignment horizontal="center" vertical="center" shrinkToFit="1"/>
    </xf>
    <xf numFmtId="0" fontId="14" fillId="6" borderId="1" xfId="0" applyFont="1" applyFill="1" applyBorder="1" applyAlignment="1">
      <alignment horizontal="center" vertical="center" wrapText="1"/>
    </xf>
    <xf numFmtId="1" fontId="15" fillId="6" borderId="1" xfId="0" applyNumberFormat="1" applyFont="1" applyFill="1" applyBorder="1" applyAlignment="1">
      <alignment horizontal="center" vertical="center" shrinkToFit="1"/>
    </xf>
    <xf numFmtId="0" fontId="14" fillId="6" borderId="1" xfId="0" applyFont="1" applyFill="1" applyBorder="1" applyAlignment="1">
      <alignment horizontal="left" vertical="center" wrapText="1"/>
    </xf>
    <xf numFmtId="4" fontId="15" fillId="6" borderId="1" xfId="0" applyNumberFormat="1" applyFont="1" applyFill="1" applyBorder="1" applyAlignment="1">
      <alignment horizontal="center" vertical="center" shrinkToFit="1"/>
    </xf>
    <xf numFmtId="2" fontId="15" fillId="6" borderId="1" xfId="0" applyNumberFormat="1" applyFont="1" applyFill="1" applyBorder="1" applyAlignment="1">
      <alignment horizontal="center" vertical="center" shrinkToFit="1"/>
    </xf>
    <xf numFmtId="0" fontId="16" fillId="6" borderId="1" xfId="0" applyFont="1" applyFill="1" applyBorder="1" applyAlignment="1">
      <alignment horizontal="center" vertical="center" wrapText="1"/>
    </xf>
    <xf numFmtId="166" fontId="17" fillId="6" borderId="1" xfId="0" applyNumberFormat="1" applyFont="1" applyFill="1" applyBorder="1" applyAlignment="1">
      <alignment horizontal="center" vertical="center" shrinkToFit="1"/>
    </xf>
    <xf numFmtId="0" fontId="16" fillId="6" borderId="1" xfId="0" applyFont="1" applyFill="1" applyBorder="1" applyAlignment="1">
      <alignment horizontal="left" vertical="center" wrapText="1"/>
    </xf>
    <xf numFmtId="4" fontId="17" fillId="6" borderId="1" xfId="0" applyNumberFormat="1" applyFont="1" applyFill="1" applyBorder="1" applyAlignment="1">
      <alignment horizontal="center" vertical="center" shrinkToFit="1"/>
    </xf>
    <xf numFmtId="1" fontId="17" fillId="6" borderId="1" xfId="0" applyNumberFormat="1" applyFont="1" applyFill="1" applyBorder="1" applyAlignment="1">
      <alignment horizontal="center" vertical="center" shrinkToFit="1"/>
    </xf>
    <xf numFmtId="2" fontId="17" fillId="6" borderId="1" xfId="0" applyNumberFormat="1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wrapText="1"/>
    </xf>
    <xf numFmtId="0" fontId="16" fillId="6" borderId="1" xfId="0" applyFont="1" applyFill="1" applyBorder="1" applyAlignment="1">
      <alignment vertical="center" wrapText="1"/>
    </xf>
    <xf numFmtId="43" fontId="17" fillId="6" borderId="1" xfId="1" applyFont="1" applyFill="1" applyBorder="1" applyAlignment="1">
      <alignment horizontal="center" vertical="center" shrinkToFit="1"/>
    </xf>
    <xf numFmtId="43" fontId="17" fillId="6" borderId="3" xfId="1" applyFont="1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 shrinkToFit="1"/>
    </xf>
    <xf numFmtId="0" fontId="18" fillId="6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shrinkToFit="1"/>
    </xf>
    <xf numFmtId="43" fontId="15" fillId="0" borderId="3" xfId="1" applyFont="1" applyBorder="1" applyAlignment="1">
      <alignment horizontal="right" vertical="center" shrinkToFit="1"/>
    </xf>
    <xf numFmtId="4" fontId="16" fillId="0" borderId="1" xfId="0" applyNumberFormat="1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left" vertical="center" wrapText="1"/>
    </xf>
    <xf numFmtId="4" fontId="16" fillId="6" borderId="1" xfId="0" applyNumberFormat="1" applyFont="1" applyFill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shrinkToFi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2062988</xdr:colOff>
      <xdr:row>362</xdr:row>
      <xdr:rowOff>0</xdr:rowOff>
    </xdr:from>
    <xdr:ext cx="3385185" cy="0"/>
    <xdr:sp macro="" textlink="">
      <xdr:nvSpPr>
        <xdr:cNvPr id="24" name="Shape 24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0" y="0"/>
          <a:ext cx="3385185" cy="0"/>
        </a:xfrm>
        <a:custGeom>
          <a:avLst/>
          <a:gdLst/>
          <a:ahLst/>
          <a:cxnLst/>
          <a:rect l="0" t="0" r="0" b="0"/>
          <a:pathLst>
            <a:path w="3385185">
              <a:moveTo>
                <a:pt x="0" y="0"/>
              </a:moveTo>
              <a:lnTo>
                <a:pt x="3385103" y="0"/>
              </a:lnTo>
            </a:path>
          </a:pathLst>
        </a:custGeom>
        <a:ln w="12052">
          <a:solidFill>
            <a:srgbClr val="000000"/>
          </a:solidFill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st.%20Santa%20Cruz/Licita&#231;&#227;o/Rancho%20Queimado/2023/%23UBS/Planilha%20-%20BDI%2023,40%20-%20R02%20-%20Definitivo/Planilha%20or&#231;ament&#225;ria%20-%20UB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"/>
      <sheetName val="Cronograma"/>
      <sheetName val="Composição"/>
      <sheetName val="Cotação"/>
      <sheetName val="BDI"/>
    </sheetNames>
    <sheetDataSet>
      <sheetData sheetId="0"/>
      <sheetData sheetId="1"/>
      <sheetData sheetId="2">
        <row r="40">
          <cell r="G40">
            <v>2.15</v>
          </cell>
        </row>
        <row r="47">
          <cell r="G47">
            <v>674.76</v>
          </cell>
        </row>
        <row r="138">
          <cell r="G138">
            <v>19.12</v>
          </cell>
        </row>
        <row r="147">
          <cell r="G147">
            <v>94.32</v>
          </cell>
        </row>
        <row r="213">
          <cell r="G213">
            <v>255.08</v>
          </cell>
        </row>
        <row r="217">
          <cell r="G217">
            <v>3.65</v>
          </cell>
        </row>
        <row r="221">
          <cell r="G221">
            <v>6.89</v>
          </cell>
        </row>
        <row r="225">
          <cell r="G225">
            <v>3170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S362"/>
  <sheetViews>
    <sheetView tabSelected="1" topLeftCell="A355" zoomScaleNormal="100" workbookViewId="0">
      <selection activeCell="A357" sqref="A357:XFD357"/>
    </sheetView>
  </sheetViews>
  <sheetFormatPr defaultRowHeight="14.25" x14ac:dyDescent="0.2"/>
  <cols>
    <col min="1" max="1" width="14.5" style="38" customWidth="1"/>
    <col min="2" max="2" width="9.33203125" style="38" customWidth="1"/>
    <col min="3" max="3" width="14.5" style="38" customWidth="1"/>
    <col min="4" max="4" width="67.5" style="60" customWidth="1"/>
    <col min="5" max="5" width="9.33203125" style="38" customWidth="1"/>
    <col min="6" max="6" width="11.5" style="61" customWidth="1"/>
    <col min="7" max="7" width="15.1640625" style="61" customWidth="1"/>
    <col min="8" max="8" width="16.1640625" style="61" customWidth="1"/>
    <col min="9" max="9" width="17.33203125" style="61" customWidth="1"/>
    <col min="10" max="10" width="8" style="38" customWidth="1"/>
    <col min="11" max="11" width="4.6640625" style="38" customWidth="1"/>
    <col min="12" max="12" width="9.33203125" style="38"/>
    <col min="13" max="13" width="13.83203125" style="38" bestFit="1" customWidth="1"/>
    <col min="14" max="14" width="13.1640625" style="38" customWidth="1"/>
    <col min="15" max="18" width="9.33203125" style="38"/>
    <col min="19" max="19" width="11.33203125" style="38" customWidth="1"/>
    <col min="20" max="16384" width="9.33203125" style="38"/>
  </cols>
  <sheetData>
    <row r="3" spans="1:14" x14ac:dyDescent="0.2">
      <c r="A3" s="26" t="s">
        <v>550</v>
      </c>
      <c r="B3" s="27"/>
      <c r="C3" s="27"/>
      <c r="D3" s="27"/>
      <c r="E3" s="27"/>
      <c r="F3" s="27"/>
      <c r="G3" s="27"/>
      <c r="H3" s="27"/>
      <c r="I3" s="28"/>
    </row>
    <row r="4" spans="1:14" x14ac:dyDescent="0.2">
      <c r="A4" s="26" t="s">
        <v>45</v>
      </c>
      <c r="B4" s="27"/>
      <c r="C4" s="27"/>
      <c r="D4" s="27"/>
      <c r="E4" s="27"/>
      <c r="F4" s="27"/>
      <c r="G4" s="27"/>
      <c r="H4" s="28"/>
      <c r="I4" s="33" t="s">
        <v>551</v>
      </c>
      <c r="J4" s="38">
        <v>1.25</v>
      </c>
    </row>
    <row r="5" spans="1:14" x14ac:dyDescent="0.2">
      <c r="A5" s="26" t="s">
        <v>552</v>
      </c>
      <c r="B5" s="27"/>
      <c r="C5" s="27"/>
      <c r="D5" s="27"/>
      <c r="E5" s="27"/>
      <c r="F5" s="27"/>
      <c r="G5" s="27"/>
      <c r="H5" s="27"/>
      <c r="I5" s="28"/>
    </row>
    <row r="6" spans="1:14" x14ac:dyDescent="0.2">
      <c r="A6" s="39"/>
      <c r="B6" s="39"/>
      <c r="C6" s="39"/>
      <c r="D6" s="40" t="s">
        <v>553</v>
      </c>
      <c r="E6" s="39"/>
      <c r="F6" s="41"/>
      <c r="G6" s="41"/>
      <c r="H6" s="41"/>
      <c r="I6" s="41"/>
    </row>
    <row r="7" spans="1:14" ht="30.95" customHeight="1" x14ac:dyDescent="0.2">
      <c r="A7" s="8" t="s">
        <v>554</v>
      </c>
      <c r="B7" s="8" t="s">
        <v>555</v>
      </c>
      <c r="C7" s="8" t="s">
        <v>556</v>
      </c>
      <c r="D7" s="9" t="s">
        <v>557</v>
      </c>
      <c r="E7" s="8" t="s">
        <v>173</v>
      </c>
      <c r="F7" s="34" t="s">
        <v>174</v>
      </c>
      <c r="G7" s="34" t="s">
        <v>175</v>
      </c>
      <c r="H7" s="34" t="s">
        <v>176</v>
      </c>
      <c r="I7" s="34" t="s">
        <v>177</v>
      </c>
      <c r="J7" s="42"/>
      <c r="K7" s="42"/>
    </row>
    <row r="8" spans="1:14" ht="30.95" customHeight="1" x14ac:dyDescent="0.2">
      <c r="A8" s="39"/>
      <c r="B8" s="39"/>
      <c r="C8" s="39"/>
      <c r="D8" s="43"/>
      <c r="E8" s="39"/>
      <c r="F8" s="41"/>
      <c r="G8" s="41"/>
      <c r="H8" s="41"/>
      <c r="I8" s="41"/>
      <c r="J8" s="42"/>
      <c r="K8" s="42"/>
    </row>
    <row r="9" spans="1:14" ht="30.95" customHeight="1" x14ac:dyDescent="0.2">
      <c r="A9" s="14" t="s">
        <v>558</v>
      </c>
      <c r="B9" s="44"/>
      <c r="C9" s="44"/>
      <c r="D9" s="7" t="s">
        <v>559</v>
      </c>
      <c r="E9" s="44"/>
      <c r="F9" s="45"/>
      <c r="G9" s="45"/>
      <c r="H9" s="45"/>
      <c r="I9" s="45"/>
      <c r="J9" s="42"/>
      <c r="K9" s="42"/>
    </row>
    <row r="10" spans="1:14" ht="30.95" customHeight="1" x14ac:dyDescent="0.2">
      <c r="A10" s="11" t="s">
        <v>560</v>
      </c>
      <c r="B10" s="11" t="s">
        <v>378</v>
      </c>
      <c r="C10" s="12">
        <v>4813</v>
      </c>
      <c r="D10" s="13" t="s">
        <v>561</v>
      </c>
      <c r="E10" s="11" t="s">
        <v>187</v>
      </c>
      <c r="F10" s="62">
        <v>3</v>
      </c>
      <c r="G10" s="32" t="s">
        <v>562</v>
      </c>
      <c r="H10" s="32">
        <f>ROUND(G10*$J$4,2)</f>
        <v>312.5</v>
      </c>
      <c r="I10" s="32">
        <f>ROUND(F10*H10,2)</f>
        <v>937.5</v>
      </c>
      <c r="J10" s="42"/>
      <c r="K10" s="42"/>
    </row>
    <row r="11" spans="1:14" ht="30.95" customHeight="1" x14ac:dyDescent="0.2">
      <c r="A11" s="11" t="s">
        <v>563</v>
      </c>
      <c r="B11" s="11" t="s">
        <v>86</v>
      </c>
      <c r="C11" s="12">
        <v>93208</v>
      </c>
      <c r="D11" s="13" t="s">
        <v>564</v>
      </c>
      <c r="E11" s="11" t="s">
        <v>187</v>
      </c>
      <c r="F11" s="62">
        <v>6</v>
      </c>
      <c r="G11" s="32" t="s">
        <v>565</v>
      </c>
      <c r="H11" s="32">
        <f t="shared" ref="H11:H18" si="0">ROUND(G11*$J$4,2)</f>
        <v>1595.41</v>
      </c>
      <c r="I11" s="32">
        <f t="shared" ref="I11:I18" si="1">ROUND(F11*H11,2)</f>
        <v>9572.4599999999991</v>
      </c>
      <c r="J11" s="42"/>
      <c r="K11" s="42"/>
    </row>
    <row r="12" spans="1:14" ht="30.95" customHeight="1" x14ac:dyDescent="0.2">
      <c r="A12" s="11" t="s">
        <v>566</v>
      </c>
      <c r="B12" s="11" t="s">
        <v>86</v>
      </c>
      <c r="C12" s="12">
        <v>104130</v>
      </c>
      <c r="D12" s="13" t="s">
        <v>567</v>
      </c>
      <c r="E12" s="11" t="s">
        <v>264</v>
      </c>
      <c r="F12" s="62">
        <v>1</v>
      </c>
      <c r="G12" s="32" t="s">
        <v>568</v>
      </c>
      <c r="H12" s="32">
        <f t="shared" si="0"/>
        <v>581.05999999999995</v>
      </c>
      <c r="I12" s="32">
        <f t="shared" si="1"/>
        <v>581.05999999999995</v>
      </c>
      <c r="J12" s="42"/>
      <c r="K12" s="42"/>
    </row>
    <row r="13" spans="1:14" ht="30.95" customHeight="1" x14ac:dyDescent="0.2">
      <c r="A13" s="11" t="s">
        <v>569</v>
      </c>
      <c r="B13" s="11" t="s">
        <v>86</v>
      </c>
      <c r="C13" s="12">
        <v>101489</v>
      </c>
      <c r="D13" s="13" t="s">
        <v>570</v>
      </c>
      <c r="E13" s="11" t="s">
        <v>264</v>
      </c>
      <c r="F13" s="62">
        <v>1</v>
      </c>
      <c r="G13" s="32" t="s">
        <v>571</v>
      </c>
      <c r="H13" s="32">
        <f t="shared" si="0"/>
        <v>1782.29</v>
      </c>
      <c r="I13" s="32">
        <f t="shared" si="1"/>
        <v>1782.29</v>
      </c>
      <c r="J13" s="42"/>
      <c r="K13" s="42"/>
    </row>
    <row r="14" spans="1:14" ht="30.95" customHeight="1" x14ac:dyDescent="0.2">
      <c r="A14" s="11" t="s">
        <v>572</v>
      </c>
      <c r="B14" s="11" t="s">
        <v>86</v>
      </c>
      <c r="C14" s="12">
        <v>96385</v>
      </c>
      <c r="D14" s="13" t="s">
        <v>573</v>
      </c>
      <c r="E14" s="11" t="s">
        <v>160</v>
      </c>
      <c r="F14" s="62">
        <v>500</v>
      </c>
      <c r="G14" s="32" t="s">
        <v>574</v>
      </c>
      <c r="H14" s="32">
        <f t="shared" si="0"/>
        <v>14.54</v>
      </c>
      <c r="I14" s="32">
        <f t="shared" si="1"/>
        <v>7270</v>
      </c>
      <c r="J14" s="42"/>
      <c r="K14" s="42"/>
    </row>
    <row r="15" spans="1:14" ht="26.25" customHeight="1" x14ac:dyDescent="0.2">
      <c r="A15" s="11" t="s">
        <v>575</v>
      </c>
      <c r="B15" s="11" t="s">
        <v>654</v>
      </c>
      <c r="C15" s="12"/>
      <c r="D15" s="13" t="s">
        <v>157</v>
      </c>
      <c r="E15" s="11" t="s">
        <v>158</v>
      </c>
      <c r="F15" s="62">
        <v>1</v>
      </c>
      <c r="G15" s="32">
        <v>81000</v>
      </c>
      <c r="H15" s="32">
        <f t="shared" ref="H15" si="2">ROUND(G15*$J$4,2)</f>
        <v>101250</v>
      </c>
      <c r="I15" s="32">
        <f t="shared" ref="I15" si="3">ROUND(F15*H15,2)</f>
        <v>101250</v>
      </c>
      <c r="J15" s="42"/>
      <c r="K15" s="42"/>
      <c r="M15" s="61">
        <f>H360</f>
        <v>2025420.34</v>
      </c>
      <c r="N15" s="38">
        <f>M15*5%</f>
        <v>101271.01700000001</v>
      </c>
    </row>
    <row r="16" spans="1:14" ht="39.950000000000003" customHeight="1" x14ac:dyDescent="0.2">
      <c r="A16" s="11" t="s">
        <v>576</v>
      </c>
      <c r="B16" s="11" t="s">
        <v>86</v>
      </c>
      <c r="C16" s="12">
        <v>101115</v>
      </c>
      <c r="D16" s="13" t="s">
        <v>159</v>
      </c>
      <c r="E16" s="11" t="s">
        <v>160</v>
      </c>
      <c r="F16" s="32" t="s">
        <v>161</v>
      </c>
      <c r="G16" s="32" t="s">
        <v>162</v>
      </c>
      <c r="H16" s="32">
        <f t="shared" si="0"/>
        <v>4.83</v>
      </c>
      <c r="I16" s="32">
        <f t="shared" si="1"/>
        <v>2415</v>
      </c>
      <c r="J16" s="42"/>
      <c r="K16" s="42"/>
    </row>
    <row r="17" spans="1:11" ht="39" customHeight="1" x14ac:dyDescent="0.2">
      <c r="A17" s="11" t="s">
        <v>577</v>
      </c>
      <c r="B17" s="11" t="s">
        <v>86</v>
      </c>
      <c r="C17" s="12">
        <v>99059</v>
      </c>
      <c r="D17" s="13" t="s">
        <v>163</v>
      </c>
      <c r="E17" s="11" t="s">
        <v>164</v>
      </c>
      <c r="F17" s="32" t="s">
        <v>165</v>
      </c>
      <c r="G17" s="32" t="s">
        <v>166</v>
      </c>
      <c r="H17" s="32">
        <f t="shared" si="0"/>
        <v>97.19</v>
      </c>
      <c r="I17" s="32">
        <f t="shared" si="1"/>
        <v>8552.7199999999993</v>
      </c>
      <c r="J17" s="42"/>
      <c r="K17" s="42"/>
    </row>
    <row r="18" spans="1:11" ht="39.950000000000003" customHeight="1" x14ac:dyDescent="0.2">
      <c r="A18" s="11" t="s">
        <v>578</v>
      </c>
      <c r="B18" s="11" t="s">
        <v>167</v>
      </c>
      <c r="C18" s="12">
        <v>42850</v>
      </c>
      <c r="D18" s="13" t="s">
        <v>168</v>
      </c>
      <c r="E18" s="11" t="s">
        <v>160</v>
      </c>
      <c r="F18" s="32" t="s">
        <v>169</v>
      </c>
      <c r="G18" s="32" t="s">
        <v>170</v>
      </c>
      <c r="H18" s="32">
        <f t="shared" si="0"/>
        <v>62</v>
      </c>
      <c r="I18" s="32">
        <f t="shared" si="1"/>
        <v>496</v>
      </c>
      <c r="J18" s="42"/>
      <c r="K18" s="42"/>
    </row>
    <row r="19" spans="1:11" ht="26.1" customHeight="1" x14ac:dyDescent="0.2">
      <c r="A19" s="39"/>
      <c r="B19" s="39"/>
      <c r="C19" s="39"/>
      <c r="D19" s="43"/>
      <c r="E19" s="39"/>
      <c r="F19" s="41"/>
      <c r="G19" s="33" t="s">
        <v>171</v>
      </c>
      <c r="H19" s="41"/>
      <c r="I19" s="34">
        <f>SUM(I10:I18)</f>
        <v>132857.03</v>
      </c>
      <c r="J19" s="42"/>
      <c r="K19" s="42"/>
    </row>
    <row r="20" spans="1:11" ht="24.95" customHeight="1" x14ac:dyDescent="0.2">
      <c r="A20" s="39"/>
      <c r="B20" s="39"/>
      <c r="C20" s="39"/>
      <c r="D20" s="43"/>
      <c r="E20" s="39"/>
      <c r="F20" s="41"/>
      <c r="G20" s="41"/>
      <c r="H20" s="41"/>
      <c r="I20" s="41"/>
      <c r="J20" s="42"/>
      <c r="K20" s="42"/>
    </row>
    <row r="21" spans="1:11" ht="39.950000000000003" customHeight="1" x14ac:dyDescent="0.2">
      <c r="A21" s="6">
        <v>2</v>
      </c>
      <c r="B21" s="44"/>
      <c r="C21" s="44"/>
      <c r="D21" s="7" t="s">
        <v>172</v>
      </c>
      <c r="E21" s="8" t="s">
        <v>173</v>
      </c>
      <c r="F21" s="34" t="s">
        <v>174</v>
      </c>
      <c r="G21" s="34" t="s">
        <v>175</v>
      </c>
      <c r="H21" s="34" t="s">
        <v>176</v>
      </c>
      <c r="I21" s="34" t="s">
        <v>177</v>
      </c>
      <c r="J21" s="42"/>
      <c r="K21" s="42"/>
    </row>
    <row r="22" spans="1:11" ht="39.950000000000003" customHeight="1" x14ac:dyDescent="0.2">
      <c r="A22" s="10">
        <v>2.1</v>
      </c>
      <c r="B22" s="11" t="s">
        <v>86</v>
      </c>
      <c r="C22" s="12">
        <v>96522</v>
      </c>
      <c r="D22" s="13" t="s">
        <v>178</v>
      </c>
      <c r="E22" s="11" t="s">
        <v>115</v>
      </c>
      <c r="F22" s="32">
        <v>89</v>
      </c>
      <c r="G22" s="32" t="s">
        <v>179</v>
      </c>
      <c r="H22" s="32">
        <f t="shared" ref="H22:H23" si="4">ROUND(G22*$J$4,2)</f>
        <v>170.99</v>
      </c>
      <c r="I22" s="32">
        <f t="shared" ref="I22:I23" si="5">ROUND(F22*H22,2)</f>
        <v>15218.11</v>
      </c>
      <c r="J22" s="42"/>
      <c r="K22" s="42"/>
    </row>
    <row r="23" spans="1:11" ht="26.1" customHeight="1" x14ac:dyDescent="0.2">
      <c r="A23" s="10" t="s">
        <v>650</v>
      </c>
      <c r="B23" s="75" t="s">
        <v>86</v>
      </c>
      <c r="C23" s="79">
        <v>96995</v>
      </c>
      <c r="D23" s="77" t="s">
        <v>644</v>
      </c>
      <c r="E23" s="75" t="s">
        <v>115</v>
      </c>
      <c r="F23" s="78">
        <v>63.4</v>
      </c>
      <c r="G23" s="80">
        <v>51.52</v>
      </c>
      <c r="H23" s="32">
        <f t="shared" si="4"/>
        <v>64.400000000000006</v>
      </c>
      <c r="I23" s="32">
        <f t="shared" si="5"/>
        <v>4082.96</v>
      </c>
      <c r="J23" s="42"/>
      <c r="K23" s="42"/>
    </row>
    <row r="24" spans="1:11" ht="24.95" customHeight="1" x14ac:dyDescent="0.2">
      <c r="A24" s="39"/>
      <c r="B24" s="39"/>
      <c r="C24" s="39"/>
      <c r="D24" s="43"/>
      <c r="E24" s="39"/>
      <c r="F24" s="41"/>
      <c r="G24" s="33" t="s">
        <v>171</v>
      </c>
      <c r="H24" s="41"/>
      <c r="I24" s="34">
        <f>I22+I23</f>
        <v>19301.07</v>
      </c>
      <c r="J24" s="42"/>
      <c r="K24" s="42"/>
    </row>
    <row r="25" spans="1:11" ht="24.95" customHeight="1" x14ac:dyDescent="0.2">
      <c r="A25" s="39"/>
      <c r="B25" s="39"/>
      <c r="C25" s="39"/>
      <c r="D25" s="43"/>
      <c r="E25" s="39"/>
      <c r="F25" s="41"/>
      <c r="G25" s="41"/>
      <c r="H25" s="41"/>
      <c r="I25" s="41"/>
      <c r="J25" s="42"/>
      <c r="K25" s="42"/>
    </row>
    <row r="26" spans="1:11" ht="39.950000000000003" customHeight="1" x14ac:dyDescent="0.2">
      <c r="A26" s="6">
        <v>3</v>
      </c>
      <c r="B26" s="44"/>
      <c r="C26" s="44"/>
      <c r="D26" s="7" t="s">
        <v>180</v>
      </c>
      <c r="E26" s="8" t="s">
        <v>173</v>
      </c>
      <c r="F26" s="34" t="s">
        <v>174</v>
      </c>
      <c r="G26" s="34" t="s">
        <v>175</v>
      </c>
      <c r="H26" s="34" t="s">
        <v>176</v>
      </c>
      <c r="I26" s="34" t="s">
        <v>177</v>
      </c>
      <c r="J26" s="42"/>
      <c r="K26" s="42"/>
    </row>
    <row r="27" spans="1:11" ht="26.1" customHeight="1" x14ac:dyDescent="0.2">
      <c r="A27" s="16">
        <v>3.1</v>
      </c>
      <c r="B27" s="46"/>
      <c r="C27" s="46"/>
      <c r="D27" s="17" t="s">
        <v>655</v>
      </c>
      <c r="E27" s="46"/>
      <c r="F27" s="47"/>
      <c r="G27" s="47"/>
      <c r="H27" s="47"/>
      <c r="I27" s="47"/>
      <c r="J27" s="42"/>
      <c r="K27" s="42"/>
    </row>
    <row r="28" spans="1:11" ht="47.25" customHeight="1" x14ac:dyDescent="0.2">
      <c r="A28" s="11" t="s">
        <v>181</v>
      </c>
      <c r="B28" s="75" t="s">
        <v>86</v>
      </c>
      <c r="C28" s="76">
        <v>100651</v>
      </c>
      <c r="D28" s="77" t="s">
        <v>637</v>
      </c>
      <c r="E28" s="75" t="s">
        <v>53</v>
      </c>
      <c r="F28" s="78">
        <v>848</v>
      </c>
      <c r="G28" s="78">
        <v>139.22999999999999</v>
      </c>
      <c r="H28" s="32">
        <f t="shared" ref="H28:H32" si="6">ROUND(G28*$J$4,2)</f>
        <v>174.04</v>
      </c>
      <c r="I28" s="32">
        <f t="shared" ref="I28:I32" si="7">ROUND(F28*H28,2)</f>
        <v>147585.92000000001</v>
      </c>
      <c r="J28" s="42"/>
      <c r="K28" s="42"/>
    </row>
    <row r="29" spans="1:11" ht="36.75" customHeight="1" x14ac:dyDescent="0.2">
      <c r="A29" s="11" t="s">
        <v>183</v>
      </c>
      <c r="B29" s="75" t="s">
        <v>86</v>
      </c>
      <c r="C29" s="76">
        <v>95601</v>
      </c>
      <c r="D29" s="77" t="s">
        <v>638</v>
      </c>
      <c r="E29" s="75" t="s">
        <v>610</v>
      </c>
      <c r="F29" s="78">
        <v>72</v>
      </c>
      <c r="G29" s="78">
        <v>16.91</v>
      </c>
      <c r="H29" s="32">
        <f t="shared" si="6"/>
        <v>21.14</v>
      </c>
      <c r="I29" s="32">
        <f t="shared" si="7"/>
        <v>1522.08</v>
      </c>
      <c r="J29" s="42"/>
      <c r="K29" s="42"/>
    </row>
    <row r="30" spans="1:11" ht="35.25" customHeight="1" x14ac:dyDescent="0.2">
      <c r="A30" s="11" t="s">
        <v>646</v>
      </c>
      <c r="B30" s="75" t="s">
        <v>639</v>
      </c>
      <c r="C30" s="76">
        <v>40156</v>
      </c>
      <c r="D30" s="77" t="s">
        <v>640</v>
      </c>
      <c r="E30" s="75" t="s">
        <v>641</v>
      </c>
      <c r="F30" s="78">
        <v>1</v>
      </c>
      <c r="G30" s="78">
        <v>6154.72</v>
      </c>
      <c r="H30" s="32">
        <f t="shared" si="6"/>
        <v>7693.4</v>
      </c>
      <c r="I30" s="32">
        <f t="shared" si="7"/>
        <v>7693.4</v>
      </c>
      <c r="J30" s="42"/>
      <c r="K30" s="42"/>
    </row>
    <row r="31" spans="1:11" ht="26.1" customHeight="1" x14ac:dyDescent="0.2">
      <c r="A31" s="11" t="s">
        <v>647</v>
      </c>
      <c r="B31" s="75" t="s">
        <v>609</v>
      </c>
      <c r="C31" s="76">
        <v>4</v>
      </c>
      <c r="D31" s="77" t="s">
        <v>642</v>
      </c>
      <c r="E31" s="75" t="s">
        <v>115</v>
      </c>
      <c r="F31" s="78">
        <v>28.5</v>
      </c>
      <c r="G31" s="78">
        <f>[1]Composição!G40</f>
        <v>2.15</v>
      </c>
      <c r="H31" s="32">
        <f t="shared" si="6"/>
        <v>2.69</v>
      </c>
      <c r="I31" s="32">
        <f t="shared" si="7"/>
        <v>76.67</v>
      </c>
      <c r="J31" s="42"/>
      <c r="K31" s="42"/>
    </row>
    <row r="32" spans="1:11" ht="26.1" customHeight="1" x14ac:dyDescent="0.2">
      <c r="A32" s="11" t="s">
        <v>648</v>
      </c>
      <c r="B32" s="75" t="s">
        <v>609</v>
      </c>
      <c r="C32" s="76">
        <v>5</v>
      </c>
      <c r="D32" s="77" t="s">
        <v>643</v>
      </c>
      <c r="E32" s="75" t="s">
        <v>115</v>
      </c>
      <c r="F32" s="78">
        <v>8.89</v>
      </c>
      <c r="G32" s="78">
        <f>[1]Composição!G47</f>
        <v>674.76</v>
      </c>
      <c r="H32" s="32">
        <f t="shared" si="6"/>
        <v>843.45</v>
      </c>
      <c r="I32" s="32">
        <f t="shared" si="7"/>
        <v>7498.27</v>
      </c>
      <c r="J32" s="42"/>
      <c r="K32" s="42"/>
    </row>
    <row r="33" spans="1:11" ht="24.95" customHeight="1" x14ac:dyDescent="0.2">
      <c r="A33" s="16">
        <v>3.2</v>
      </c>
      <c r="B33" s="46"/>
      <c r="C33" s="46"/>
      <c r="D33" s="17" t="s">
        <v>184</v>
      </c>
      <c r="E33" s="46"/>
      <c r="F33" s="47"/>
      <c r="G33" s="47"/>
      <c r="H33" s="47"/>
      <c r="I33" s="47"/>
      <c r="J33" s="42"/>
      <c r="K33" s="42"/>
    </row>
    <row r="34" spans="1:11" ht="35.25" customHeight="1" x14ac:dyDescent="0.2">
      <c r="A34" s="11" t="s">
        <v>185</v>
      </c>
      <c r="B34" s="11" t="s">
        <v>86</v>
      </c>
      <c r="C34" s="12">
        <v>96536</v>
      </c>
      <c r="D34" s="13" t="s">
        <v>186</v>
      </c>
      <c r="E34" s="11" t="s">
        <v>187</v>
      </c>
      <c r="F34" s="32" t="s">
        <v>188</v>
      </c>
      <c r="G34" s="32" t="s">
        <v>189</v>
      </c>
      <c r="H34" s="32">
        <f t="shared" ref="H34:H38" si="8">ROUND(G34*$J$4,2)</f>
        <v>82.73</v>
      </c>
      <c r="I34" s="32">
        <f t="shared" ref="I34" si="9">ROUND(F34*H34,2)</f>
        <v>11085.82</v>
      </c>
      <c r="J34" s="42"/>
      <c r="K34" s="42"/>
    </row>
    <row r="35" spans="1:11" ht="39.950000000000003" customHeight="1" x14ac:dyDescent="0.2">
      <c r="A35" s="11" t="s">
        <v>190</v>
      </c>
      <c r="B35" s="11" t="s">
        <v>86</v>
      </c>
      <c r="C35" s="12">
        <v>104919</v>
      </c>
      <c r="D35" s="13" t="s">
        <v>191</v>
      </c>
      <c r="E35" s="11" t="s">
        <v>182</v>
      </c>
      <c r="F35" s="32" t="s">
        <v>192</v>
      </c>
      <c r="G35" s="32" t="s">
        <v>193</v>
      </c>
      <c r="H35" s="32">
        <f t="shared" si="8"/>
        <v>15.7</v>
      </c>
      <c r="I35" s="32">
        <f t="shared" ref="I35:I38" si="10">ROUND(F35*H35,2)</f>
        <v>9263</v>
      </c>
      <c r="J35" s="42"/>
      <c r="K35" s="42"/>
    </row>
    <row r="36" spans="1:11" ht="39.950000000000003" customHeight="1" x14ac:dyDescent="0.2">
      <c r="A36" s="11" t="s">
        <v>194</v>
      </c>
      <c r="B36" s="11" t="s">
        <v>86</v>
      </c>
      <c r="C36" s="12">
        <v>96543</v>
      </c>
      <c r="D36" s="13" t="s">
        <v>195</v>
      </c>
      <c r="E36" s="11" t="s">
        <v>182</v>
      </c>
      <c r="F36" s="32" t="s">
        <v>196</v>
      </c>
      <c r="G36" s="32" t="s">
        <v>197</v>
      </c>
      <c r="H36" s="32">
        <f t="shared" si="8"/>
        <v>24.4</v>
      </c>
      <c r="I36" s="32">
        <f t="shared" si="10"/>
        <v>3660</v>
      </c>
      <c r="J36" s="42"/>
      <c r="K36" s="42"/>
    </row>
    <row r="37" spans="1:11" ht="39.950000000000003" customHeight="1" x14ac:dyDescent="0.2">
      <c r="A37" s="11" t="s">
        <v>198</v>
      </c>
      <c r="B37" s="11" t="s">
        <v>86</v>
      </c>
      <c r="C37" s="12">
        <v>94971</v>
      </c>
      <c r="D37" s="13" t="s">
        <v>199</v>
      </c>
      <c r="E37" s="11" t="s">
        <v>160</v>
      </c>
      <c r="F37" s="32" t="s">
        <v>200</v>
      </c>
      <c r="G37" s="32" t="s">
        <v>201</v>
      </c>
      <c r="H37" s="32">
        <f t="shared" si="8"/>
        <v>661.93</v>
      </c>
      <c r="I37" s="32">
        <f t="shared" si="10"/>
        <v>7281.23</v>
      </c>
      <c r="J37" s="42"/>
      <c r="K37" s="42"/>
    </row>
    <row r="38" spans="1:11" ht="26.1" customHeight="1" x14ac:dyDescent="0.2">
      <c r="A38" s="11" t="s">
        <v>649</v>
      </c>
      <c r="B38" s="75" t="s">
        <v>86</v>
      </c>
      <c r="C38" s="79">
        <v>98557</v>
      </c>
      <c r="D38" s="77" t="s">
        <v>645</v>
      </c>
      <c r="E38" s="75" t="s">
        <v>91</v>
      </c>
      <c r="F38" s="78">
        <v>157.09</v>
      </c>
      <c r="G38" s="80">
        <v>40.56</v>
      </c>
      <c r="H38" s="32">
        <f t="shared" si="8"/>
        <v>50.7</v>
      </c>
      <c r="I38" s="32">
        <f t="shared" si="10"/>
        <v>7964.46</v>
      </c>
      <c r="J38" s="42"/>
      <c r="K38" s="42"/>
    </row>
    <row r="39" spans="1:11" ht="24.95" customHeight="1" x14ac:dyDescent="0.2">
      <c r="A39" s="39"/>
      <c r="B39" s="39"/>
      <c r="C39" s="39"/>
      <c r="D39" s="43"/>
      <c r="E39" s="39"/>
      <c r="F39" s="41"/>
      <c r="G39" s="33" t="s">
        <v>171</v>
      </c>
      <c r="H39" s="41"/>
      <c r="I39" s="34">
        <f>SUM(I28:I38)</f>
        <v>203630.85</v>
      </c>
      <c r="J39" s="42"/>
      <c r="K39" s="42"/>
    </row>
    <row r="40" spans="1:11" ht="24.95" customHeight="1" x14ac:dyDescent="0.2">
      <c r="A40" s="39"/>
      <c r="B40" s="39"/>
      <c r="C40" s="39"/>
      <c r="D40" s="43"/>
      <c r="E40" s="39"/>
      <c r="F40" s="41"/>
      <c r="G40" s="41"/>
      <c r="H40" s="41"/>
      <c r="I40" s="41"/>
      <c r="J40" s="42"/>
      <c r="K40" s="42"/>
    </row>
    <row r="41" spans="1:11" ht="39.950000000000003" customHeight="1" x14ac:dyDescent="0.2">
      <c r="A41" s="6">
        <v>4</v>
      </c>
      <c r="B41" s="44"/>
      <c r="C41" s="44"/>
      <c r="D41" s="7" t="s">
        <v>202</v>
      </c>
      <c r="E41" s="8" t="s">
        <v>173</v>
      </c>
      <c r="F41" s="34" t="s">
        <v>174</v>
      </c>
      <c r="G41" s="34" t="s">
        <v>175</v>
      </c>
      <c r="H41" s="34" t="s">
        <v>176</v>
      </c>
      <c r="I41" s="34" t="s">
        <v>177</v>
      </c>
      <c r="J41" s="42"/>
      <c r="K41" s="42"/>
    </row>
    <row r="42" spans="1:11" ht="39.950000000000003" customHeight="1" x14ac:dyDescent="0.2">
      <c r="A42" s="16">
        <v>4.0999999999999996</v>
      </c>
      <c r="B42" s="46"/>
      <c r="C42" s="46"/>
      <c r="D42" s="17" t="s">
        <v>203</v>
      </c>
      <c r="E42" s="46"/>
      <c r="F42" s="47"/>
      <c r="G42" s="47"/>
      <c r="H42" s="47"/>
      <c r="I42" s="47"/>
      <c r="J42" s="42"/>
      <c r="K42" s="42"/>
    </row>
    <row r="43" spans="1:11" ht="31.35" customHeight="1" x14ac:dyDescent="0.2">
      <c r="A43" s="11" t="s">
        <v>204</v>
      </c>
      <c r="B43" s="11" t="s">
        <v>86</v>
      </c>
      <c r="C43" s="12">
        <v>92419</v>
      </c>
      <c r="D43" s="13" t="s">
        <v>1</v>
      </c>
      <c r="E43" s="11" t="s">
        <v>187</v>
      </c>
      <c r="F43" s="32">
        <v>108</v>
      </c>
      <c r="G43" s="32" t="s">
        <v>205</v>
      </c>
      <c r="H43" s="32">
        <f t="shared" ref="H43:H59" si="11">ROUND(G43*$J$4,2)</f>
        <v>114.28</v>
      </c>
      <c r="I43" s="32">
        <f t="shared" ref="I43" si="12">ROUND(F43*H43,2)</f>
        <v>12342.24</v>
      </c>
      <c r="J43" s="42"/>
      <c r="K43" s="42"/>
    </row>
    <row r="44" spans="1:11" ht="39.950000000000003" customHeight="1" x14ac:dyDescent="0.2">
      <c r="A44" s="11" t="s">
        <v>206</v>
      </c>
      <c r="B44" s="11" t="s">
        <v>86</v>
      </c>
      <c r="C44" s="12">
        <v>104107</v>
      </c>
      <c r="D44" s="13" t="s">
        <v>207</v>
      </c>
      <c r="E44" s="11" t="s">
        <v>182</v>
      </c>
      <c r="F44" s="32">
        <v>267</v>
      </c>
      <c r="G44" s="32" t="s">
        <v>208</v>
      </c>
      <c r="H44" s="32">
        <f t="shared" si="11"/>
        <v>13.35</v>
      </c>
      <c r="I44" s="32">
        <f t="shared" ref="I44:I47" si="13">ROUND(F44*H44,2)</f>
        <v>3564.45</v>
      </c>
      <c r="J44" s="42"/>
      <c r="K44" s="42"/>
    </row>
    <row r="45" spans="1:11" ht="39" customHeight="1" x14ac:dyDescent="0.2">
      <c r="A45" s="11" t="s">
        <v>209</v>
      </c>
      <c r="B45" s="11" t="s">
        <v>86</v>
      </c>
      <c r="C45" s="12">
        <v>104108</v>
      </c>
      <c r="D45" s="13" t="s">
        <v>210</v>
      </c>
      <c r="E45" s="11" t="s">
        <v>182</v>
      </c>
      <c r="F45" s="32">
        <v>383</v>
      </c>
      <c r="G45" s="32" t="s">
        <v>211</v>
      </c>
      <c r="H45" s="32">
        <f t="shared" si="11"/>
        <v>15.81</v>
      </c>
      <c r="I45" s="32">
        <f t="shared" si="13"/>
        <v>6055.23</v>
      </c>
      <c r="J45" s="42"/>
      <c r="K45" s="42"/>
    </row>
    <row r="46" spans="1:11" ht="39.950000000000003" customHeight="1" x14ac:dyDescent="0.2">
      <c r="A46" s="11" t="s">
        <v>212</v>
      </c>
      <c r="B46" s="11" t="s">
        <v>86</v>
      </c>
      <c r="C46" s="12">
        <v>104111</v>
      </c>
      <c r="D46" s="13" t="s">
        <v>213</v>
      </c>
      <c r="E46" s="11" t="s">
        <v>182</v>
      </c>
      <c r="F46" s="32">
        <v>260</v>
      </c>
      <c r="G46" s="32" t="s">
        <v>214</v>
      </c>
      <c r="H46" s="32">
        <f t="shared" si="11"/>
        <v>25.09</v>
      </c>
      <c r="I46" s="32">
        <f t="shared" si="13"/>
        <v>6523.4</v>
      </c>
      <c r="J46" s="42"/>
      <c r="K46" s="42"/>
    </row>
    <row r="47" spans="1:11" ht="39.950000000000003" customHeight="1" x14ac:dyDescent="0.2">
      <c r="A47" s="11" t="s">
        <v>215</v>
      </c>
      <c r="B47" s="11" t="s">
        <v>86</v>
      </c>
      <c r="C47" s="12">
        <v>103672</v>
      </c>
      <c r="D47" s="13" t="s">
        <v>216</v>
      </c>
      <c r="E47" s="11" t="s">
        <v>160</v>
      </c>
      <c r="F47" s="32" t="s">
        <v>169</v>
      </c>
      <c r="G47" s="32" t="s">
        <v>217</v>
      </c>
      <c r="H47" s="32">
        <f t="shared" si="11"/>
        <v>809.59</v>
      </c>
      <c r="I47" s="32">
        <f t="shared" si="13"/>
        <v>6476.72</v>
      </c>
      <c r="J47" s="42"/>
      <c r="K47" s="42"/>
    </row>
    <row r="48" spans="1:11" ht="26.1" customHeight="1" x14ac:dyDescent="0.2">
      <c r="A48" s="16">
        <v>4.2</v>
      </c>
      <c r="B48" s="46"/>
      <c r="C48" s="46"/>
      <c r="D48" s="17" t="s">
        <v>218</v>
      </c>
      <c r="E48" s="46"/>
      <c r="F48" s="47"/>
      <c r="G48" s="47"/>
      <c r="H48" s="47"/>
      <c r="I48" s="47"/>
      <c r="J48" s="42"/>
      <c r="K48" s="42"/>
    </row>
    <row r="49" spans="1:11" ht="41.1" customHeight="1" x14ac:dyDescent="0.2">
      <c r="A49" s="11" t="s">
        <v>219</v>
      </c>
      <c r="B49" s="11" t="s">
        <v>86</v>
      </c>
      <c r="C49" s="12">
        <v>92471</v>
      </c>
      <c r="D49" s="13" t="s">
        <v>220</v>
      </c>
      <c r="E49" s="11" t="s">
        <v>187</v>
      </c>
      <c r="F49" s="32">
        <v>158</v>
      </c>
      <c r="G49" s="32" t="s">
        <v>221</v>
      </c>
      <c r="H49" s="32">
        <f t="shared" si="11"/>
        <v>122.84</v>
      </c>
      <c r="I49" s="32">
        <f t="shared" ref="I49" si="14">ROUND(F49*H49,2)</f>
        <v>19408.72</v>
      </c>
      <c r="J49" s="42"/>
      <c r="K49" s="42"/>
    </row>
    <row r="50" spans="1:11" ht="42" customHeight="1" x14ac:dyDescent="0.2">
      <c r="A50" s="11" t="s">
        <v>222</v>
      </c>
      <c r="B50" s="11" t="s">
        <v>86</v>
      </c>
      <c r="C50" s="12">
        <v>92763</v>
      </c>
      <c r="D50" s="13" t="s">
        <v>223</v>
      </c>
      <c r="E50" s="11" t="s">
        <v>182</v>
      </c>
      <c r="F50" s="32">
        <v>66</v>
      </c>
      <c r="G50" s="32" t="s">
        <v>224</v>
      </c>
      <c r="H50" s="32">
        <f t="shared" si="11"/>
        <v>11.49</v>
      </c>
      <c r="I50" s="32">
        <f t="shared" ref="I50:I54" si="15">ROUND(F50*H50,2)</f>
        <v>758.34</v>
      </c>
      <c r="J50" s="42"/>
      <c r="K50" s="42"/>
    </row>
    <row r="51" spans="1:11" ht="39.950000000000003" customHeight="1" x14ac:dyDescent="0.2">
      <c r="A51" s="11" t="s">
        <v>225</v>
      </c>
      <c r="B51" s="11" t="s">
        <v>86</v>
      </c>
      <c r="C51" s="12">
        <v>92762</v>
      </c>
      <c r="D51" s="13" t="s">
        <v>226</v>
      </c>
      <c r="E51" s="11" t="s">
        <v>182</v>
      </c>
      <c r="F51" s="32">
        <v>230</v>
      </c>
      <c r="G51" s="32" t="s">
        <v>227</v>
      </c>
      <c r="H51" s="32">
        <f t="shared" si="11"/>
        <v>13.65</v>
      </c>
      <c r="I51" s="32">
        <f t="shared" si="15"/>
        <v>3139.5</v>
      </c>
      <c r="J51" s="42"/>
      <c r="K51" s="42"/>
    </row>
    <row r="52" spans="1:11" ht="39.950000000000003" customHeight="1" x14ac:dyDescent="0.2">
      <c r="A52" s="11" t="s">
        <v>228</v>
      </c>
      <c r="B52" s="11" t="s">
        <v>86</v>
      </c>
      <c r="C52" s="12">
        <v>92761</v>
      </c>
      <c r="D52" s="13" t="s">
        <v>229</v>
      </c>
      <c r="E52" s="11" t="s">
        <v>182</v>
      </c>
      <c r="F52" s="32">
        <v>468</v>
      </c>
      <c r="G52" s="32" t="s">
        <v>230</v>
      </c>
      <c r="H52" s="32">
        <f t="shared" si="11"/>
        <v>15.28</v>
      </c>
      <c r="I52" s="32">
        <f t="shared" si="15"/>
        <v>7151.04</v>
      </c>
      <c r="J52" s="42"/>
      <c r="K52" s="42"/>
    </row>
    <row r="53" spans="1:11" ht="40.35" customHeight="1" x14ac:dyDescent="0.2">
      <c r="A53" s="11" t="s">
        <v>231</v>
      </c>
      <c r="B53" s="11" t="s">
        <v>86</v>
      </c>
      <c r="C53" s="12">
        <v>104111</v>
      </c>
      <c r="D53" s="13" t="s">
        <v>232</v>
      </c>
      <c r="E53" s="11" t="s">
        <v>182</v>
      </c>
      <c r="F53" s="32" t="s">
        <v>233</v>
      </c>
      <c r="G53" s="32" t="s">
        <v>214</v>
      </c>
      <c r="H53" s="32">
        <f t="shared" si="11"/>
        <v>25.09</v>
      </c>
      <c r="I53" s="32">
        <f t="shared" si="15"/>
        <v>7276.1</v>
      </c>
      <c r="J53" s="42"/>
      <c r="K53" s="42"/>
    </row>
    <row r="54" spans="1:11" ht="39.950000000000003" customHeight="1" x14ac:dyDescent="0.2">
      <c r="A54" s="11" t="s">
        <v>234</v>
      </c>
      <c r="B54" s="11" t="s">
        <v>86</v>
      </c>
      <c r="C54" s="12">
        <v>103674</v>
      </c>
      <c r="D54" s="13" t="s">
        <v>235</v>
      </c>
      <c r="E54" s="11" t="s">
        <v>160</v>
      </c>
      <c r="F54" s="32">
        <v>15.5</v>
      </c>
      <c r="G54" s="32" t="s">
        <v>236</v>
      </c>
      <c r="H54" s="32">
        <f t="shared" si="11"/>
        <v>835.23</v>
      </c>
      <c r="I54" s="32">
        <f t="shared" si="15"/>
        <v>12946.07</v>
      </c>
      <c r="J54" s="42"/>
      <c r="K54" s="42"/>
    </row>
    <row r="55" spans="1:11" ht="26.1" customHeight="1" x14ac:dyDescent="0.2">
      <c r="A55" s="16">
        <v>4.3</v>
      </c>
      <c r="B55" s="46"/>
      <c r="C55" s="46"/>
      <c r="D55" s="17" t="s">
        <v>237</v>
      </c>
      <c r="E55" s="46"/>
      <c r="F55" s="47"/>
      <c r="G55" s="47"/>
      <c r="H55" s="47"/>
      <c r="I55" s="47"/>
      <c r="J55" s="42"/>
      <c r="K55" s="42"/>
    </row>
    <row r="56" spans="1:11" ht="54" customHeight="1" x14ac:dyDescent="0.2">
      <c r="A56" s="11" t="s">
        <v>238</v>
      </c>
      <c r="B56" s="11" t="s">
        <v>86</v>
      </c>
      <c r="C56" s="12">
        <v>93187</v>
      </c>
      <c r="D56" s="13" t="s">
        <v>239</v>
      </c>
      <c r="E56" s="11" t="s">
        <v>164</v>
      </c>
      <c r="F56" s="32" t="s">
        <v>240</v>
      </c>
      <c r="G56" s="32" t="s">
        <v>241</v>
      </c>
      <c r="H56" s="32">
        <f t="shared" si="11"/>
        <v>206.96</v>
      </c>
      <c r="I56" s="32">
        <f t="shared" ref="I56" si="16">ROUND(F56*H56,2)</f>
        <v>31664.880000000001</v>
      </c>
      <c r="J56" s="42"/>
      <c r="K56" s="42"/>
    </row>
    <row r="57" spans="1:11" ht="24.95" customHeight="1" x14ac:dyDescent="0.2">
      <c r="A57" s="16">
        <v>4.4000000000000004</v>
      </c>
      <c r="B57" s="46"/>
      <c r="C57" s="46"/>
      <c r="D57" s="17" t="s">
        <v>242</v>
      </c>
      <c r="E57" s="46"/>
      <c r="F57" s="47"/>
      <c r="G57" s="47"/>
      <c r="H57" s="47"/>
      <c r="I57" s="47"/>
      <c r="J57" s="42"/>
      <c r="K57" s="42"/>
    </row>
    <row r="58" spans="1:11" ht="54.95" customHeight="1" x14ac:dyDescent="0.2">
      <c r="A58" s="11" t="s">
        <v>243</v>
      </c>
      <c r="B58" s="11" t="s">
        <v>86</v>
      </c>
      <c r="C58" s="12">
        <v>101963</v>
      </c>
      <c r="D58" s="43" t="s">
        <v>579</v>
      </c>
      <c r="E58" s="11" t="s">
        <v>187</v>
      </c>
      <c r="F58" s="32" t="s">
        <v>244</v>
      </c>
      <c r="G58" s="32" t="s">
        <v>245</v>
      </c>
      <c r="H58" s="32">
        <f t="shared" si="11"/>
        <v>284.39</v>
      </c>
      <c r="I58" s="32">
        <f t="shared" ref="I58" si="17">ROUND(F58*H58,2)</f>
        <v>6256.58</v>
      </c>
      <c r="J58" s="42"/>
      <c r="K58" s="42"/>
    </row>
    <row r="59" spans="1:11" ht="54.95" customHeight="1" x14ac:dyDescent="0.2">
      <c r="A59" s="11" t="s">
        <v>246</v>
      </c>
      <c r="B59" s="11" t="s">
        <v>86</v>
      </c>
      <c r="C59" s="12">
        <v>101964</v>
      </c>
      <c r="D59" s="43" t="s">
        <v>580</v>
      </c>
      <c r="E59" s="11" t="s">
        <v>187</v>
      </c>
      <c r="F59" s="32">
        <f>267.27+35.36</f>
        <v>302.63</v>
      </c>
      <c r="G59" s="32" t="s">
        <v>247</v>
      </c>
      <c r="H59" s="32">
        <f t="shared" si="11"/>
        <v>269.18</v>
      </c>
      <c r="I59" s="32">
        <f t="shared" ref="I59" si="18">ROUND(F59*H59,2)</f>
        <v>81461.94</v>
      </c>
      <c r="J59" s="42"/>
      <c r="K59" s="42"/>
    </row>
    <row r="60" spans="1:11" ht="24.95" customHeight="1" x14ac:dyDescent="0.2">
      <c r="A60" s="46"/>
      <c r="B60" s="46"/>
      <c r="C60" s="46"/>
      <c r="D60" s="48"/>
      <c r="E60" s="46"/>
      <c r="F60" s="47"/>
      <c r="G60" s="47"/>
      <c r="H60" s="47"/>
      <c r="I60" s="47"/>
      <c r="J60" s="42"/>
      <c r="K60" s="42"/>
    </row>
    <row r="61" spans="1:11" ht="24.95" customHeight="1" x14ac:dyDescent="0.2">
      <c r="A61" s="39"/>
      <c r="B61" s="39"/>
      <c r="C61" s="39"/>
      <c r="D61" s="43"/>
      <c r="E61" s="39"/>
      <c r="F61" s="41"/>
      <c r="G61" s="33" t="s">
        <v>171</v>
      </c>
      <c r="H61" s="41"/>
      <c r="I61" s="34">
        <f>SUM(I43:I59)</f>
        <v>205025.21000000002</v>
      </c>
      <c r="J61" s="42"/>
      <c r="K61" s="42"/>
    </row>
    <row r="62" spans="1:11" ht="26.1" customHeight="1" x14ac:dyDescent="0.2">
      <c r="A62" s="39"/>
      <c r="B62" s="39"/>
      <c r="C62" s="39"/>
      <c r="D62" s="43"/>
      <c r="E62" s="39"/>
      <c r="F62" s="41"/>
      <c r="G62" s="41"/>
      <c r="H62" s="41"/>
      <c r="I62" s="41"/>
      <c r="J62" s="42"/>
      <c r="K62" s="42"/>
    </row>
    <row r="63" spans="1:11" ht="39.950000000000003" customHeight="1" x14ac:dyDescent="0.2">
      <c r="A63" s="6">
        <v>5</v>
      </c>
      <c r="B63" s="44"/>
      <c r="C63" s="44"/>
      <c r="D63" s="7" t="s">
        <v>248</v>
      </c>
      <c r="E63" s="8" t="s">
        <v>173</v>
      </c>
      <c r="F63" s="34" t="s">
        <v>174</v>
      </c>
      <c r="G63" s="34" t="s">
        <v>175</v>
      </c>
      <c r="H63" s="34" t="s">
        <v>176</v>
      </c>
      <c r="I63" s="34" t="s">
        <v>177</v>
      </c>
      <c r="J63" s="42"/>
      <c r="K63" s="42"/>
    </row>
    <row r="64" spans="1:11" ht="26.45" customHeight="1" x14ac:dyDescent="0.2">
      <c r="A64" s="16">
        <v>5.0999999999999996</v>
      </c>
      <c r="B64" s="46"/>
      <c r="C64" s="46"/>
      <c r="D64" s="17" t="s">
        <v>249</v>
      </c>
      <c r="E64" s="46"/>
      <c r="F64" s="47"/>
      <c r="G64" s="47"/>
      <c r="H64" s="47"/>
      <c r="I64" s="47"/>
      <c r="J64" s="42"/>
      <c r="K64" s="42"/>
    </row>
    <row r="65" spans="1:19" ht="69" customHeight="1" x14ac:dyDescent="0.2">
      <c r="A65" s="11" t="s">
        <v>250</v>
      </c>
      <c r="B65" s="11" t="s">
        <v>86</v>
      </c>
      <c r="C65" s="12">
        <v>103324</v>
      </c>
      <c r="D65" s="13" t="s">
        <v>251</v>
      </c>
      <c r="E65" s="11" t="s">
        <v>187</v>
      </c>
      <c r="F65" s="32">
        <v>790</v>
      </c>
      <c r="G65" s="32" t="s">
        <v>252</v>
      </c>
      <c r="H65" s="32">
        <f t="shared" ref="H65" si="19">ROUND(G65*$J$4,2)</f>
        <v>111.89</v>
      </c>
      <c r="I65" s="32">
        <f t="shared" ref="I65" si="20">ROUND(F65*H65,2)</f>
        <v>88393.1</v>
      </c>
      <c r="J65" s="42"/>
      <c r="K65" s="42"/>
    </row>
    <row r="66" spans="1:19" ht="26.1" customHeight="1" x14ac:dyDescent="0.2">
      <c r="A66" s="39"/>
      <c r="B66" s="39"/>
      <c r="C66" s="39"/>
      <c r="D66" s="43"/>
      <c r="E66" s="39"/>
      <c r="F66" s="41"/>
      <c r="G66" s="33" t="s">
        <v>171</v>
      </c>
      <c r="H66" s="41"/>
      <c r="I66" s="34">
        <f>I65</f>
        <v>88393.1</v>
      </c>
      <c r="J66" s="42"/>
      <c r="K66" s="42"/>
    </row>
    <row r="67" spans="1:19" ht="24.95" customHeight="1" x14ac:dyDescent="0.2">
      <c r="A67" s="39"/>
      <c r="B67" s="39"/>
      <c r="C67" s="39"/>
      <c r="D67" s="43"/>
      <c r="E67" s="39"/>
      <c r="F67" s="41"/>
      <c r="G67" s="41"/>
      <c r="H67" s="41"/>
      <c r="I67" s="41"/>
      <c r="J67" s="42"/>
      <c r="K67" s="42"/>
    </row>
    <row r="68" spans="1:19" ht="39.950000000000003" customHeight="1" x14ac:dyDescent="0.2">
      <c r="A68" s="6">
        <v>6</v>
      </c>
      <c r="B68" s="44"/>
      <c r="C68" s="44"/>
      <c r="D68" s="7" t="s">
        <v>253</v>
      </c>
      <c r="E68" s="8" t="s">
        <v>173</v>
      </c>
      <c r="F68" s="34" t="s">
        <v>174</v>
      </c>
      <c r="G68" s="34" t="s">
        <v>175</v>
      </c>
      <c r="H68" s="34" t="s">
        <v>176</v>
      </c>
      <c r="I68" s="34" t="s">
        <v>177</v>
      </c>
      <c r="J68" s="42"/>
      <c r="K68" s="42"/>
    </row>
    <row r="69" spans="1:19" ht="33.950000000000003" customHeight="1" x14ac:dyDescent="0.2">
      <c r="A69" s="16">
        <v>6.1</v>
      </c>
      <c r="B69" s="46"/>
      <c r="C69" s="46"/>
      <c r="D69" s="17" t="s">
        <v>254</v>
      </c>
      <c r="E69" s="46"/>
      <c r="F69" s="47"/>
      <c r="G69" s="47"/>
      <c r="H69" s="47"/>
      <c r="I69" s="47"/>
      <c r="J69" s="42"/>
      <c r="K69" s="42"/>
    </row>
    <row r="70" spans="1:19" ht="54" customHeight="1" x14ac:dyDescent="0.2">
      <c r="A70" s="11" t="s">
        <v>255</v>
      </c>
      <c r="B70" s="11" t="s">
        <v>86</v>
      </c>
      <c r="C70" s="12">
        <v>91341</v>
      </c>
      <c r="D70" s="13" t="s">
        <v>256</v>
      </c>
      <c r="E70" s="11" t="s">
        <v>187</v>
      </c>
      <c r="F70" s="32">
        <v>4.5199999999999996</v>
      </c>
      <c r="G70" s="32" t="s">
        <v>258</v>
      </c>
      <c r="H70" s="32">
        <f t="shared" ref="H70:H77" si="21">ROUND(G70*$J$4,2)</f>
        <v>1200.6600000000001</v>
      </c>
      <c r="I70" s="32">
        <f t="shared" ref="I70" si="22">ROUND(F70*H70,2)</f>
        <v>5426.98</v>
      </c>
      <c r="J70" s="42"/>
      <c r="K70" s="42"/>
      <c r="L70" s="11" t="s">
        <v>86</v>
      </c>
      <c r="M70" s="12">
        <v>91341</v>
      </c>
      <c r="N70" s="13" t="s">
        <v>256</v>
      </c>
      <c r="O70" s="11" t="s">
        <v>187</v>
      </c>
      <c r="P70" s="32" t="s">
        <v>257</v>
      </c>
      <c r="Q70" s="32" t="s">
        <v>258</v>
      </c>
      <c r="R70" s="32">
        <f t="shared" ref="R70:R75" si="23">ROUND(Q70*$J$4,2)</f>
        <v>1200.6600000000001</v>
      </c>
      <c r="S70" s="32">
        <f t="shared" ref="S70:S75" si="24">ROUND(P70*R70,2)</f>
        <v>3025.66</v>
      </c>
    </row>
    <row r="71" spans="1:19" ht="54.95" customHeight="1" x14ac:dyDescent="0.2">
      <c r="A71" s="11" t="s">
        <v>259</v>
      </c>
      <c r="B71" s="11" t="s">
        <v>86</v>
      </c>
      <c r="C71" s="12">
        <v>91341</v>
      </c>
      <c r="D71" s="13" t="s">
        <v>260</v>
      </c>
      <c r="E71" s="11" t="s">
        <v>187</v>
      </c>
      <c r="F71" s="32">
        <v>2.25</v>
      </c>
      <c r="G71" s="32" t="s">
        <v>258</v>
      </c>
      <c r="H71" s="32">
        <f t="shared" si="21"/>
        <v>1200.6600000000001</v>
      </c>
      <c r="I71" s="32">
        <f t="shared" ref="I71:I75" si="25">ROUND(F71*H71,2)</f>
        <v>2701.49</v>
      </c>
      <c r="J71" s="42"/>
      <c r="K71" s="42"/>
      <c r="L71" s="11" t="s">
        <v>86</v>
      </c>
      <c r="M71" s="12">
        <v>91341</v>
      </c>
      <c r="N71" s="13" t="s">
        <v>260</v>
      </c>
      <c r="O71" s="11" t="s">
        <v>187</v>
      </c>
      <c r="P71" s="32" t="s">
        <v>261</v>
      </c>
      <c r="Q71" s="32" t="s">
        <v>258</v>
      </c>
      <c r="R71" s="32">
        <f t="shared" si="23"/>
        <v>1200.6600000000001</v>
      </c>
      <c r="S71" s="32">
        <f t="shared" si="24"/>
        <v>1380.76</v>
      </c>
    </row>
    <row r="72" spans="1:19" ht="69.95" customHeight="1" x14ac:dyDescent="0.2">
      <c r="A72" s="11" t="s">
        <v>262</v>
      </c>
      <c r="B72" s="75" t="s">
        <v>609</v>
      </c>
      <c r="C72" s="79">
        <v>14</v>
      </c>
      <c r="D72" s="77" t="s">
        <v>686</v>
      </c>
      <c r="E72" s="75" t="s">
        <v>91</v>
      </c>
      <c r="F72" s="78">
        <v>39.28</v>
      </c>
      <c r="G72" s="78">
        <v>1607.59</v>
      </c>
      <c r="H72" s="32">
        <f t="shared" si="21"/>
        <v>2009.49</v>
      </c>
      <c r="I72" s="32">
        <f t="shared" si="25"/>
        <v>78932.77</v>
      </c>
      <c r="J72" s="42"/>
      <c r="K72" s="42"/>
      <c r="L72" s="11" t="s">
        <v>86</v>
      </c>
      <c r="M72" s="12">
        <v>90791</v>
      </c>
      <c r="N72" s="13" t="s">
        <v>263</v>
      </c>
      <c r="O72" s="11" t="s">
        <v>264</v>
      </c>
      <c r="P72" s="32" t="s">
        <v>265</v>
      </c>
      <c r="Q72" s="32" t="s">
        <v>266</v>
      </c>
      <c r="R72" s="32">
        <f t="shared" si="23"/>
        <v>1178.83</v>
      </c>
      <c r="S72" s="32">
        <f t="shared" si="24"/>
        <v>7072.98</v>
      </c>
    </row>
    <row r="73" spans="1:19" ht="40.5" customHeight="1" x14ac:dyDescent="0.2">
      <c r="A73" s="11" t="s">
        <v>267</v>
      </c>
      <c r="B73" s="75" t="s">
        <v>86</v>
      </c>
      <c r="C73" s="79">
        <v>102177</v>
      </c>
      <c r="D73" s="77" t="s">
        <v>687</v>
      </c>
      <c r="E73" s="75" t="s">
        <v>91</v>
      </c>
      <c r="F73" s="78">
        <v>11.38</v>
      </c>
      <c r="G73" s="78">
        <v>1625.95</v>
      </c>
      <c r="H73" s="91">
        <f t="shared" ref="H73" si="26">ROUND(G73*$J$4,2)</f>
        <v>2032.44</v>
      </c>
      <c r="I73" s="91">
        <f t="shared" ref="I73" si="27">ROUND(F73*H73,2)</f>
        <v>23129.17</v>
      </c>
      <c r="J73" s="42"/>
      <c r="K73" s="42"/>
      <c r="L73" s="81"/>
      <c r="M73" s="99"/>
      <c r="N73" s="13"/>
      <c r="O73" s="11"/>
      <c r="P73" s="32"/>
      <c r="Q73" s="32"/>
      <c r="R73" s="32"/>
      <c r="S73" s="32"/>
    </row>
    <row r="74" spans="1:19" ht="54.95" customHeight="1" x14ac:dyDescent="0.2">
      <c r="A74" s="11" t="s">
        <v>269</v>
      </c>
      <c r="B74" s="18" t="s">
        <v>271</v>
      </c>
      <c r="C74" s="19"/>
      <c r="D74" s="13" t="s">
        <v>272</v>
      </c>
      <c r="E74" s="11" t="s">
        <v>273</v>
      </c>
      <c r="F74" s="32" t="s">
        <v>128</v>
      </c>
      <c r="G74" s="32" t="s">
        <v>274</v>
      </c>
      <c r="H74" s="32">
        <f t="shared" si="21"/>
        <v>3168.51</v>
      </c>
      <c r="I74" s="32">
        <f t="shared" si="25"/>
        <v>3168.51</v>
      </c>
      <c r="J74" s="42"/>
      <c r="K74" s="42"/>
      <c r="L74" s="18" t="s">
        <v>271</v>
      </c>
      <c r="M74" s="19"/>
      <c r="N74" s="13" t="s">
        <v>272</v>
      </c>
      <c r="O74" s="11" t="s">
        <v>273</v>
      </c>
      <c r="P74" s="32" t="s">
        <v>128</v>
      </c>
      <c r="Q74" s="32" t="s">
        <v>274</v>
      </c>
      <c r="R74" s="32">
        <f t="shared" si="23"/>
        <v>3168.51</v>
      </c>
      <c r="S74" s="32">
        <f t="shared" si="24"/>
        <v>3168.51</v>
      </c>
    </row>
    <row r="75" spans="1:19" ht="54" customHeight="1" x14ac:dyDescent="0.2">
      <c r="A75" s="11" t="s">
        <v>270</v>
      </c>
      <c r="B75" s="18" t="s">
        <v>271</v>
      </c>
      <c r="C75" s="19"/>
      <c r="D75" s="13" t="s">
        <v>275</v>
      </c>
      <c r="E75" s="11" t="s">
        <v>273</v>
      </c>
      <c r="F75" s="32" t="s">
        <v>128</v>
      </c>
      <c r="G75" s="32" t="s">
        <v>276</v>
      </c>
      <c r="H75" s="32">
        <f t="shared" si="21"/>
        <v>5151.9799999999996</v>
      </c>
      <c r="I75" s="32">
        <f t="shared" si="25"/>
        <v>5151.9799999999996</v>
      </c>
      <c r="J75" s="42"/>
      <c r="K75" s="42"/>
      <c r="L75" s="18" t="s">
        <v>271</v>
      </c>
      <c r="M75" s="19"/>
      <c r="N75" s="13" t="s">
        <v>275</v>
      </c>
      <c r="O75" s="11" t="s">
        <v>273</v>
      </c>
      <c r="P75" s="32" t="s">
        <v>128</v>
      </c>
      <c r="Q75" s="32" t="s">
        <v>276</v>
      </c>
      <c r="R75" s="32">
        <f t="shared" si="23"/>
        <v>5151.9799999999996</v>
      </c>
      <c r="S75" s="32">
        <f t="shared" si="24"/>
        <v>5151.9799999999996</v>
      </c>
    </row>
    <row r="76" spans="1:19" ht="33.950000000000003" customHeight="1" x14ac:dyDescent="0.2">
      <c r="A76" s="16">
        <v>6.2</v>
      </c>
      <c r="B76" s="46"/>
      <c r="C76" s="46"/>
      <c r="D76" s="17" t="s">
        <v>277</v>
      </c>
      <c r="E76" s="46"/>
      <c r="F76" s="47"/>
      <c r="G76" s="47"/>
      <c r="H76" s="47"/>
      <c r="I76" s="47"/>
      <c r="J76" s="42"/>
      <c r="K76" s="42"/>
    </row>
    <row r="77" spans="1:19" ht="36" customHeight="1" x14ac:dyDescent="0.2">
      <c r="A77" s="11" t="s">
        <v>278</v>
      </c>
      <c r="B77" s="75" t="s">
        <v>86</v>
      </c>
      <c r="C77" s="79">
        <v>94569</v>
      </c>
      <c r="D77" s="77" t="s">
        <v>685</v>
      </c>
      <c r="E77" s="75" t="s">
        <v>91</v>
      </c>
      <c r="F77" s="78">
        <v>29.16</v>
      </c>
      <c r="G77" s="80">
        <v>946.99</v>
      </c>
      <c r="H77" s="94">
        <f t="shared" si="21"/>
        <v>1183.74</v>
      </c>
      <c r="I77" s="32">
        <f t="shared" ref="I77" si="28">ROUND(F77*H77,2)</f>
        <v>34517.86</v>
      </c>
      <c r="J77" s="42"/>
      <c r="K77" s="42"/>
    </row>
    <row r="78" spans="1:19" ht="24.95" customHeight="1" x14ac:dyDescent="0.2">
      <c r="A78" s="16">
        <v>6.3</v>
      </c>
      <c r="B78" s="46"/>
      <c r="C78" s="46"/>
      <c r="D78" s="17" t="s">
        <v>279</v>
      </c>
      <c r="E78" s="46"/>
      <c r="F78" s="47"/>
      <c r="G78" s="47"/>
      <c r="H78" s="47"/>
      <c r="I78" s="47"/>
      <c r="J78" s="42"/>
      <c r="K78" s="42"/>
    </row>
    <row r="79" spans="1:19" ht="39" customHeight="1" x14ac:dyDescent="0.2">
      <c r="A79" s="11" t="s">
        <v>280</v>
      </c>
      <c r="B79" s="18" t="s">
        <v>271</v>
      </c>
      <c r="C79" s="19"/>
      <c r="D79" s="13" t="s">
        <v>281</v>
      </c>
      <c r="E79" s="11" t="s">
        <v>187</v>
      </c>
      <c r="F79" s="32" t="s">
        <v>282</v>
      </c>
      <c r="G79" s="32" t="s">
        <v>283</v>
      </c>
      <c r="H79" s="32">
        <f>ROUND(G79*$J$4,2)</f>
        <v>505.41</v>
      </c>
      <c r="I79" s="32">
        <f t="shared" ref="I79" si="29">ROUND(F79*H79,2)</f>
        <v>758.12</v>
      </c>
      <c r="J79" s="42"/>
      <c r="K79" s="42"/>
    </row>
    <row r="80" spans="1:19" ht="30.95" customHeight="1" x14ac:dyDescent="0.2">
      <c r="A80" s="39"/>
      <c r="B80" s="39"/>
      <c r="C80" s="39"/>
      <c r="D80" s="43"/>
      <c r="E80" s="39"/>
      <c r="F80" s="41"/>
      <c r="G80" s="33" t="s">
        <v>171</v>
      </c>
      <c r="H80" s="41"/>
      <c r="I80" s="34">
        <f>SUM(I70:I79)</f>
        <v>153786.88</v>
      </c>
      <c r="J80" s="42"/>
      <c r="K80" s="42"/>
    </row>
    <row r="81" spans="1:11" ht="33" customHeight="1" x14ac:dyDescent="0.2">
      <c r="A81" s="39"/>
      <c r="B81" s="39"/>
      <c r="C81" s="39"/>
      <c r="D81" s="43"/>
      <c r="E81" s="39"/>
      <c r="F81" s="41"/>
      <c r="G81" s="41"/>
      <c r="H81" s="41"/>
      <c r="I81" s="41"/>
      <c r="J81" s="42"/>
      <c r="K81" s="42"/>
    </row>
    <row r="82" spans="1:11" ht="39.950000000000003" customHeight="1" x14ac:dyDescent="0.2">
      <c r="A82" s="20">
        <v>7</v>
      </c>
      <c r="B82" s="49"/>
      <c r="C82" s="44"/>
      <c r="D82" s="9" t="s">
        <v>284</v>
      </c>
      <c r="E82" s="8" t="s">
        <v>173</v>
      </c>
      <c r="F82" s="34" t="s">
        <v>174</v>
      </c>
      <c r="G82" s="34" t="s">
        <v>175</v>
      </c>
      <c r="H82" s="34" t="s">
        <v>176</v>
      </c>
      <c r="I82" s="34" t="s">
        <v>177</v>
      </c>
      <c r="J82" s="42"/>
      <c r="K82" s="42"/>
    </row>
    <row r="83" spans="1:11" ht="69.95" customHeight="1" x14ac:dyDescent="0.2">
      <c r="A83" s="10" t="s">
        <v>12</v>
      </c>
      <c r="B83" s="11" t="s">
        <v>167</v>
      </c>
      <c r="C83" s="12">
        <v>42723</v>
      </c>
      <c r="D83" s="13" t="s">
        <v>285</v>
      </c>
      <c r="E83" s="11" t="s">
        <v>187</v>
      </c>
      <c r="F83" s="32" t="s">
        <v>286</v>
      </c>
      <c r="G83" s="32" t="s">
        <v>287</v>
      </c>
      <c r="H83" s="32">
        <f>ROUND(G83*$J$4,2)</f>
        <v>264.64999999999998</v>
      </c>
      <c r="I83" s="32">
        <f t="shared" ref="I83" si="30">ROUND(F83*H83,2)</f>
        <v>75954.55</v>
      </c>
      <c r="J83" s="42"/>
      <c r="K83" s="42"/>
    </row>
    <row r="84" spans="1:11" ht="33" customHeight="1" x14ac:dyDescent="0.2">
      <c r="A84" s="10" t="s">
        <v>13</v>
      </c>
      <c r="B84" s="75" t="s">
        <v>656</v>
      </c>
      <c r="C84" s="75" t="s">
        <v>271</v>
      </c>
      <c r="D84" s="82" t="s">
        <v>657</v>
      </c>
      <c r="E84" s="75" t="s">
        <v>187</v>
      </c>
      <c r="F84" s="83">
        <v>287</v>
      </c>
      <c r="G84" s="84">
        <v>131.43</v>
      </c>
      <c r="H84" s="32">
        <f t="shared" ref="H84:H87" si="31">ROUND(G84*$J$4,2)</f>
        <v>164.29</v>
      </c>
      <c r="I84" s="32">
        <f t="shared" ref="I84:I87" si="32">ROUND(F84*H84,2)</f>
        <v>47151.23</v>
      </c>
      <c r="J84" s="42"/>
      <c r="K84" s="42"/>
    </row>
    <row r="85" spans="1:11" ht="33" customHeight="1" x14ac:dyDescent="0.2">
      <c r="A85" s="10" t="s">
        <v>14</v>
      </c>
      <c r="B85" s="75" t="s">
        <v>658</v>
      </c>
      <c r="C85" s="75" t="s">
        <v>271</v>
      </c>
      <c r="D85" s="82" t="s">
        <v>659</v>
      </c>
      <c r="E85" s="75" t="s">
        <v>53</v>
      </c>
      <c r="F85" s="83">
        <v>28</v>
      </c>
      <c r="G85" s="84">
        <v>129.47</v>
      </c>
      <c r="H85" s="32">
        <f t="shared" ref="H85" si="33">ROUND(G85*$J$4,2)</f>
        <v>161.84</v>
      </c>
      <c r="I85" s="32">
        <f t="shared" ref="I85" si="34">ROUND(F85*H85,2)</f>
        <v>4531.5200000000004</v>
      </c>
      <c r="J85" s="42"/>
      <c r="K85" s="42"/>
    </row>
    <row r="86" spans="1:11" ht="43.35" customHeight="1" x14ac:dyDescent="0.2">
      <c r="A86" s="10" t="s">
        <v>15</v>
      </c>
      <c r="B86" s="18" t="s">
        <v>271</v>
      </c>
      <c r="C86" s="19"/>
      <c r="D86" s="13" t="s">
        <v>288</v>
      </c>
      <c r="E86" s="11" t="s">
        <v>187</v>
      </c>
      <c r="F86" s="32" t="s">
        <v>289</v>
      </c>
      <c r="G86" s="32" t="s">
        <v>290</v>
      </c>
      <c r="H86" s="32">
        <f t="shared" si="31"/>
        <v>488.39</v>
      </c>
      <c r="I86" s="32">
        <f t="shared" si="32"/>
        <v>14651.7</v>
      </c>
      <c r="J86" s="42"/>
      <c r="K86" s="42"/>
    </row>
    <row r="87" spans="1:11" ht="39.950000000000003" customHeight="1" x14ac:dyDescent="0.2">
      <c r="A87" s="10" t="s">
        <v>16</v>
      </c>
      <c r="B87" s="11" t="s">
        <v>86</v>
      </c>
      <c r="C87" s="12">
        <v>94223</v>
      </c>
      <c r="D87" s="13" t="s">
        <v>291</v>
      </c>
      <c r="E87" s="11" t="s">
        <v>164</v>
      </c>
      <c r="F87" s="32" t="s">
        <v>292</v>
      </c>
      <c r="G87" s="32" t="s">
        <v>293</v>
      </c>
      <c r="H87" s="32">
        <f t="shared" si="31"/>
        <v>94.39</v>
      </c>
      <c r="I87" s="32">
        <f t="shared" si="32"/>
        <v>2548.5300000000002</v>
      </c>
      <c r="J87" s="42"/>
      <c r="K87" s="42"/>
    </row>
    <row r="88" spans="1:11" ht="30" customHeight="1" x14ac:dyDescent="0.2">
      <c r="A88" s="39"/>
      <c r="B88" s="39"/>
      <c r="C88" s="39"/>
      <c r="D88" s="43"/>
      <c r="E88" s="39"/>
      <c r="F88" s="41"/>
      <c r="G88" s="33" t="s">
        <v>171</v>
      </c>
      <c r="H88" s="41"/>
      <c r="I88" s="34">
        <f>SUM(I83:I87)</f>
        <v>144837.53</v>
      </c>
      <c r="J88" s="42"/>
      <c r="K88" s="42"/>
    </row>
    <row r="89" spans="1:11" ht="24.95" customHeight="1" x14ac:dyDescent="0.2">
      <c r="A89" s="39"/>
      <c r="B89" s="39"/>
      <c r="C89" s="39"/>
      <c r="D89" s="43"/>
      <c r="E89" s="39"/>
      <c r="F89" s="41"/>
      <c r="G89" s="41"/>
      <c r="H89" s="41"/>
      <c r="I89" s="41"/>
      <c r="J89" s="42"/>
      <c r="K89" s="42"/>
    </row>
    <row r="90" spans="1:11" ht="39.950000000000003" customHeight="1" x14ac:dyDescent="0.2">
      <c r="A90" s="6">
        <v>8</v>
      </c>
      <c r="B90" s="44"/>
      <c r="C90" s="44"/>
      <c r="D90" s="7" t="s">
        <v>294</v>
      </c>
      <c r="E90" s="8" t="s">
        <v>173</v>
      </c>
      <c r="F90" s="34" t="s">
        <v>174</v>
      </c>
      <c r="G90" s="34" t="s">
        <v>175</v>
      </c>
      <c r="H90" s="34" t="s">
        <v>176</v>
      </c>
      <c r="I90" s="34" t="s">
        <v>177</v>
      </c>
      <c r="J90" s="42"/>
      <c r="K90" s="42"/>
    </row>
    <row r="91" spans="1:11" ht="39.950000000000003" customHeight="1" x14ac:dyDescent="0.2">
      <c r="A91" s="10" t="s">
        <v>17</v>
      </c>
      <c r="B91" s="11" t="s">
        <v>86</v>
      </c>
      <c r="C91" s="12">
        <v>98557</v>
      </c>
      <c r="D91" s="13" t="s">
        <v>295</v>
      </c>
      <c r="E91" s="11" t="s">
        <v>187</v>
      </c>
      <c r="F91" s="32" t="s">
        <v>296</v>
      </c>
      <c r="G91" s="32" t="s">
        <v>297</v>
      </c>
      <c r="H91" s="32">
        <f t="shared" ref="H91" si="35">ROUND(G91*$J$4,2)</f>
        <v>63.08</v>
      </c>
      <c r="I91" s="32">
        <f t="shared" ref="I91" si="36">ROUND(F91*H91,2)</f>
        <v>10534.36</v>
      </c>
      <c r="J91" s="42"/>
      <c r="K91" s="42"/>
    </row>
    <row r="92" spans="1:11" ht="24.95" customHeight="1" x14ac:dyDescent="0.2">
      <c r="A92" s="39"/>
      <c r="B92" s="39"/>
      <c r="C92" s="39"/>
      <c r="D92" s="43"/>
      <c r="E92" s="39"/>
      <c r="F92" s="41"/>
      <c r="G92" s="41"/>
      <c r="H92" s="41"/>
      <c r="I92" s="34">
        <f>I91</f>
        <v>10534.36</v>
      </c>
      <c r="J92" s="42"/>
      <c r="K92" s="42"/>
    </row>
    <row r="93" spans="1:11" ht="26.1" customHeight="1" x14ac:dyDescent="0.2">
      <c r="A93" s="39"/>
      <c r="B93" s="39"/>
      <c r="C93" s="39"/>
      <c r="D93" s="43"/>
      <c r="E93" s="39"/>
      <c r="F93" s="41"/>
      <c r="G93" s="41"/>
      <c r="H93" s="41"/>
      <c r="I93" s="41"/>
      <c r="J93" s="42"/>
      <c r="K93" s="42"/>
    </row>
    <row r="94" spans="1:11" ht="39.950000000000003" customHeight="1" x14ac:dyDescent="0.2">
      <c r="A94" s="6">
        <v>9</v>
      </c>
      <c r="B94" s="44"/>
      <c r="C94" s="44"/>
      <c r="D94" s="7" t="s">
        <v>298</v>
      </c>
      <c r="E94" s="8" t="s">
        <v>173</v>
      </c>
      <c r="F94" s="34" t="s">
        <v>174</v>
      </c>
      <c r="G94" s="34" t="s">
        <v>175</v>
      </c>
      <c r="H94" s="34" t="s">
        <v>176</v>
      </c>
      <c r="I94" s="34" t="s">
        <v>177</v>
      </c>
      <c r="J94" s="42"/>
      <c r="K94" s="42"/>
    </row>
    <row r="95" spans="1:11" ht="39.950000000000003" customHeight="1" x14ac:dyDescent="0.2">
      <c r="A95" s="10" t="s">
        <v>18</v>
      </c>
      <c r="B95" s="11" t="s">
        <v>86</v>
      </c>
      <c r="C95" s="12">
        <v>87984</v>
      </c>
      <c r="D95" s="13" t="s">
        <v>299</v>
      </c>
      <c r="E95" s="11" t="s">
        <v>187</v>
      </c>
      <c r="F95" s="32" t="s">
        <v>300</v>
      </c>
      <c r="G95" s="32" t="s">
        <v>301</v>
      </c>
      <c r="H95" s="32">
        <f t="shared" ref="H95:H109" si="37">ROUND(G95*$J$4,2)</f>
        <v>5.64</v>
      </c>
      <c r="I95" s="32">
        <f t="shared" ref="I95" si="38">ROUND(F95*H95,2)</f>
        <v>8877.36</v>
      </c>
      <c r="J95" s="42"/>
      <c r="K95" s="42"/>
    </row>
    <row r="96" spans="1:11" ht="39.950000000000003" customHeight="1" x14ac:dyDescent="0.2">
      <c r="A96" s="10" t="s">
        <v>19</v>
      </c>
      <c r="B96" s="11" t="s">
        <v>86</v>
      </c>
      <c r="C96" s="12">
        <v>87530</v>
      </c>
      <c r="D96" s="13" t="s">
        <v>302</v>
      </c>
      <c r="E96" s="11" t="s">
        <v>187</v>
      </c>
      <c r="F96" s="32" t="s">
        <v>300</v>
      </c>
      <c r="G96" s="32" t="s">
        <v>303</v>
      </c>
      <c r="H96" s="32">
        <f t="shared" si="37"/>
        <v>53.76</v>
      </c>
      <c r="I96" s="32">
        <f t="shared" ref="I96:I109" si="39">ROUND(F96*H96,2)</f>
        <v>84618.240000000005</v>
      </c>
      <c r="J96" s="42"/>
      <c r="K96" s="42"/>
    </row>
    <row r="97" spans="1:11" ht="40.5" customHeight="1" x14ac:dyDescent="0.2">
      <c r="A97" s="10" t="s">
        <v>20</v>
      </c>
      <c r="B97" s="11" t="s">
        <v>86</v>
      </c>
      <c r="C97" s="12">
        <v>88415</v>
      </c>
      <c r="D97" s="13" t="s">
        <v>304</v>
      </c>
      <c r="E97" s="11" t="s">
        <v>187</v>
      </c>
      <c r="F97" s="32" t="s">
        <v>305</v>
      </c>
      <c r="G97" s="32" t="s">
        <v>306</v>
      </c>
      <c r="H97" s="32">
        <f t="shared" si="37"/>
        <v>3.71</v>
      </c>
      <c r="I97" s="32">
        <f t="shared" si="39"/>
        <v>5861.8</v>
      </c>
      <c r="J97" s="42"/>
      <c r="K97" s="42"/>
    </row>
    <row r="98" spans="1:11" ht="39.950000000000003" customHeight="1" x14ac:dyDescent="0.2">
      <c r="A98" s="10" t="s">
        <v>21</v>
      </c>
      <c r="B98" s="11" t="s">
        <v>86</v>
      </c>
      <c r="C98" s="12">
        <v>88497</v>
      </c>
      <c r="D98" s="13" t="s">
        <v>307</v>
      </c>
      <c r="E98" s="11" t="s">
        <v>187</v>
      </c>
      <c r="F98" s="32" t="s">
        <v>308</v>
      </c>
      <c r="G98" s="32" t="s">
        <v>309</v>
      </c>
      <c r="H98" s="32">
        <f t="shared" si="37"/>
        <v>23.21</v>
      </c>
      <c r="I98" s="32">
        <f t="shared" si="39"/>
        <v>15779.55</v>
      </c>
      <c r="J98" s="42"/>
      <c r="K98" s="42"/>
    </row>
    <row r="99" spans="1:11" ht="39.950000000000003" customHeight="1" x14ac:dyDescent="0.2">
      <c r="A99" s="10" t="s">
        <v>22</v>
      </c>
      <c r="B99" s="11" t="s">
        <v>86</v>
      </c>
      <c r="C99" s="12">
        <v>88489</v>
      </c>
      <c r="D99" s="13" t="s">
        <v>310</v>
      </c>
      <c r="E99" s="11" t="s">
        <v>187</v>
      </c>
      <c r="F99" s="32" t="s">
        <v>308</v>
      </c>
      <c r="G99" s="32" t="s">
        <v>311</v>
      </c>
      <c r="H99" s="32">
        <f t="shared" si="37"/>
        <v>15.3</v>
      </c>
      <c r="I99" s="32">
        <f t="shared" si="39"/>
        <v>10401.86</v>
      </c>
      <c r="J99" s="42"/>
      <c r="K99" s="42"/>
    </row>
    <row r="100" spans="1:11" ht="39.950000000000003" customHeight="1" x14ac:dyDescent="0.2">
      <c r="A100" s="10" t="s">
        <v>23</v>
      </c>
      <c r="B100" s="11" t="s">
        <v>86</v>
      </c>
      <c r="C100" s="12">
        <v>88496</v>
      </c>
      <c r="D100" s="13" t="s">
        <v>312</v>
      </c>
      <c r="E100" s="11" t="s">
        <v>187</v>
      </c>
      <c r="F100" s="32" t="s">
        <v>313</v>
      </c>
      <c r="G100" s="32" t="s">
        <v>314</v>
      </c>
      <c r="H100" s="32">
        <f t="shared" si="37"/>
        <v>40.18</v>
      </c>
      <c r="I100" s="32">
        <f t="shared" si="39"/>
        <v>8477.98</v>
      </c>
      <c r="J100" s="42"/>
      <c r="K100" s="42"/>
    </row>
    <row r="101" spans="1:11" ht="26.25" customHeight="1" x14ac:dyDescent="0.2">
      <c r="A101" s="10" t="s">
        <v>24</v>
      </c>
      <c r="B101" s="11" t="s">
        <v>86</v>
      </c>
      <c r="C101" s="12">
        <v>88488</v>
      </c>
      <c r="D101" s="13" t="s">
        <v>315</v>
      </c>
      <c r="E101" s="11" t="s">
        <v>187</v>
      </c>
      <c r="F101" s="32" t="s">
        <v>313</v>
      </c>
      <c r="G101" s="32" t="s">
        <v>316</v>
      </c>
      <c r="H101" s="32">
        <f t="shared" si="37"/>
        <v>18.149999999999999</v>
      </c>
      <c r="I101" s="32">
        <f t="shared" si="39"/>
        <v>3829.65</v>
      </c>
      <c r="J101" s="42"/>
      <c r="K101" s="42"/>
    </row>
    <row r="102" spans="1:11" ht="39.950000000000003" customHeight="1" x14ac:dyDescent="0.2">
      <c r="A102" s="10" t="s">
        <v>25</v>
      </c>
      <c r="B102" s="85" t="s">
        <v>86</v>
      </c>
      <c r="C102" s="95">
        <v>95305</v>
      </c>
      <c r="D102" s="96" t="s">
        <v>317</v>
      </c>
      <c r="E102" s="85" t="s">
        <v>187</v>
      </c>
      <c r="F102" s="91" t="s">
        <v>318</v>
      </c>
      <c r="G102" s="91" t="s">
        <v>319</v>
      </c>
      <c r="H102" s="32">
        <f t="shared" si="37"/>
        <v>29.16</v>
      </c>
      <c r="I102" s="32">
        <f t="shared" si="39"/>
        <v>20124.189999999999</v>
      </c>
      <c r="J102" s="42"/>
      <c r="K102" s="42"/>
    </row>
    <row r="103" spans="1:11" ht="54.95" customHeight="1" x14ac:dyDescent="0.2">
      <c r="A103" s="10" t="s">
        <v>26</v>
      </c>
      <c r="B103" s="70" t="s">
        <v>86</v>
      </c>
      <c r="C103" s="71">
        <v>87263</v>
      </c>
      <c r="D103" s="72" t="s">
        <v>668</v>
      </c>
      <c r="E103" s="70" t="s">
        <v>91</v>
      </c>
      <c r="F103" s="73">
        <v>288</v>
      </c>
      <c r="G103" s="74">
        <v>123.36</v>
      </c>
      <c r="H103" s="32">
        <f t="shared" si="37"/>
        <v>154.19999999999999</v>
      </c>
      <c r="I103" s="32">
        <f t="shared" si="39"/>
        <v>44409.599999999999</v>
      </c>
      <c r="J103" s="42"/>
      <c r="K103" s="42"/>
    </row>
    <row r="104" spans="1:11" ht="30.95" customHeight="1" x14ac:dyDescent="0.2">
      <c r="A104" s="10" t="s">
        <v>27</v>
      </c>
      <c r="B104" s="97" t="s">
        <v>112</v>
      </c>
      <c r="C104" s="98"/>
      <c r="D104" s="96" t="s">
        <v>320</v>
      </c>
      <c r="E104" s="85" t="s">
        <v>164</v>
      </c>
      <c r="F104" s="94" t="s">
        <v>321</v>
      </c>
      <c r="G104" s="91" t="s">
        <v>322</v>
      </c>
      <c r="H104" s="32">
        <f t="shared" si="37"/>
        <v>15.93</v>
      </c>
      <c r="I104" s="32">
        <f t="shared" si="39"/>
        <v>382.32</v>
      </c>
      <c r="J104" s="42"/>
      <c r="K104" s="42"/>
    </row>
    <row r="105" spans="1:11" ht="24.95" customHeight="1" x14ac:dyDescent="0.2">
      <c r="A105" s="10" t="s">
        <v>28</v>
      </c>
      <c r="B105" s="70" t="s">
        <v>86</v>
      </c>
      <c r="C105" s="71">
        <v>88650</v>
      </c>
      <c r="D105" s="72" t="s">
        <v>669</v>
      </c>
      <c r="E105" s="70" t="s">
        <v>53</v>
      </c>
      <c r="F105" s="73">
        <v>245</v>
      </c>
      <c r="G105" s="74">
        <v>13.71</v>
      </c>
      <c r="H105" s="32">
        <f t="shared" si="37"/>
        <v>17.14</v>
      </c>
      <c r="I105" s="32">
        <f t="shared" si="39"/>
        <v>4199.3</v>
      </c>
      <c r="J105" s="42"/>
      <c r="K105" s="42"/>
    </row>
    <row r="106" spans="1:11" ht="24.95" customHeight="1" x14ac:dyDescent="0.2">
      <c r="A106" s="10" t="s">
        <v>29</v>
      </c>
      <c r="B106" s="70" t="s">
        <v>609</v>
      </c>
      <c r="C106" s="71">
        <v>13</v>
      </c>
      <c r="D106" s="72" t="s">
        <v>670</v>
      </c>
      <c r="E106" s="70" t="s">
        <v>91</v>
      </c>
      <c r="F106" s="73">
        <v>288</v>
      </c>
      <c r="G106" s="74">
        <f>[1]Composição!G147</f>
        <v>94.32</v>
      </c>
      <c r="H106" s="32">
        <f t="shared" ref="H106:H107" si="40">ROUND(G106*$J$4,2)</f>
        <v>117.9</v>
      </c>
      <c r="I106" s="32">
        <f t="shared" ref="I106:I107" si="41">ROUND(F106*H106,2)</f>
        <v>33955.199999999997</v>
      </c>
      <c r="J106" s="42"/>
      <c r="K106" s="42"/>
    </row>
    <row r="107" spans="1:11" ht="26.1" customHeight="1" x14ac:dyDescent="0.2">
      <c r="A107" s="10" t="s">
        <v>30</v>
      </c>
      <c r="B107" s="75" t="s">
        <v>86</v>
      </c>
      <c r="C107" s="79">
        <v>96110</v>
      </c>
      <c r="D107" s="77" t="s">
        <v>323</v>
      </c>
      <c r="E107" s="75" t="s">
        <v>187</v>
      </c>
      <c r="F107" s="94" t="s">
        <v>324</v>
      </c>
      <c r="G107" s="94" t="s">
        <v>325</v>
      </c>
      <c r="H107" s="32">
        <f t="shared" si="40"/>
        <v>96.98</v>
      </c>
      <c r="I107" s="32">
        <f t="shared" si="41"/>
        <v>678.86</v>
      </c>
      <c r="J107" s="42"/>
      <c r="K107" s="42"/>
    </row>
    <row r="108" spans="1:11" ht="39.950000000000003" customHeight="1" x14ac:dyDescent="0.2">
      <c r="A108" s="10" t="s">
        <v>31</v>
      </c>
      <c r="B108" s="97" t="s">
        <v>271</v>
      </c>
      <c r="C108" s="98"/>
      <c r="D108" s="96" t="s">
        <v>326</v>
      </c>
      <c r="E108" s="85" t="s">
        <v>187</v>
      </c>
      <c r="F108" s="91" t="s">
        <v>324</v>
      </c>
      <c r="G108" s="91" t="s">
        <v>327</v>
      </c>
      <c r="H108" s="32">
        <f t="shared" si="37"/>
        <v>58.2</v>
      </c>
      <c r="I108" s="32">
        <f t="shared" si="39"/>
        <v>407.4</v>
      </c>
      <c r="J108" s="42"/>
      <c r="K108" s="42"/>
    </row>
    <row r="109" spans="1:11" ht="39.75" customHeight="1" x14ac:dyDescent="0.2">
      <c r="A109" s="10" t="s">
        <v>671</v>
      </c>
      <c r="B109" s="11" t="s">
        <v>86</v>
      </c>
      <c r="C109" s="12">
        <v>101965</v>
      </c>
      <c r="D109" s="13" t="s">
        <v>582</v>
      </c>
      <c r="E109" s="11" t="s">
        <v>164</v>
      </c>
      <c r="F109" s="32">
        <v>58</v>
      </c>
      <c r="G109" s="32" t="s">
        <v>328</v>
      </c>
      <c r="H109" s="32">
        <f t="shared" si="37"/>
        <v>203.6</v>
      </c>
      <c r="I109" s="32">
        <f t="shared" si="39"/>
        <v>11808.8</v>
      </c>
      <c r="J109" s="42"/>
      <c r="K109" s="42"/>
    </row>
    <row r="110" spans="1:11" ht="39.75" customHeight="1" x14ac:dyDescent="0.2">
      <c r="A110" s="10" t="s">
        <v>672</v>
      </c>
      <c r="B110" s="75" t="s">
        <v>86</v>
      </c>
      <c r="C110" s="79">
        <v>87273</v>
      </c>
      <c r="D110" s="77" t="s">
        <v>674</v>
      </c>
      <c r="E110" s="75" t="s">
        <v>91</v>
      </c>
      <c r="F110" s="78">
        <v>381.8</v>
      </c>
      <c r="G110" s="80">
        <v>62.45</v>
      </c>
      <c r="H110" s="32">
        <f t="shared" ref="H110" si="42">ROUND(G110*$J$4,2)</f>
        <v>78.06</v>
      </c>
      <c r="I110" s="32">
        <f t="shared" ref="I110" si="43">ROUND(F110*H110,2)</f>
        <v>29803.31</v>
      </c>
      <c r="J110" s="42"/>
      <c r="K110" s="42"/>
    </row>
    <row r="111" spans="1:11" ht="39.75" customHeight="1" x14ac:dyDescent="0.2">
      <c r="A111" s="10" t="s">
        <v>673</v>
      </c>
      <c r="B111" s="75" t="s">
        <v>609</v>
      </c>
      <c r="C111" s="79">
        <v>13</v>
      </c>
      <c r="D111" s="77" t="s">
        <v>670</v>
      </c>
      <c r="E111" s="75" t="s">
        <v>91</v>
      </c>
      <c r="F111" s="78">
        <v>381.8</v>
      </c>
      <c r="G111" s="80">
        <f>[1]Composição!G138</f>
        <v>19.12</v>
      </c>
      <c r="H111" s="32">
        <f t="shared" ref="H111" si="44">ROUND(G111*$J$4,2)</f>
        <v>23.9</v>
      </c>
      <c r="I111" s="32">
        <f t="shared" ref="I111" si="45">ROUND(F111*H111,2)</f>
        <v>9125.02</v>
      </c>
      <c r="J111" s="42"/>
      <c r="K111" s="42"/>
    </row>
    <row r="112" spans="1:11" ht="33.950000000000003" customHeight="1" x14ac:dyDescent="0.2">
      <c r="A112" s="39"/>
      <c r="B112" s="39"/>
      <c r="C112" s="39"/>
      <c r="D112" s="43"/>
      <c r="E112" s="39"/>
      <c r="F112" s="41"/>
      <c r="G112" s="33" t="s">
        <v>171</v>
      </c>
      <c r="H112" s="41"/>
      <c r="I112" s="34">
        <f>SUM(I95:I111)</f>
        <v>292740.44</v>
      </c>
      <c r="J112" s="42"/>
      <c r="K112" s="42"/>
    </row>
    <row r="113" spans="1:11" ht="30" customHeight="1" x14ac:dyDescent="0.2">
      <c r="A113" s="39"/>
      <c r="B113" s="39"/>
      <c r="C113" s="39"/>
      <c r="D113" s="43"/>
      <c r="E113" s="39"/>
      <c r="F113" s="41"/>
      <c r="G113" s="41"/>
      <c r="H113" s="41"/>
      <c r="I113" s="41"/>
      <c r="J113" s="42"/>
      <c r="K113" s="42"/>
    </row>
    <row r="114" spans="1:11" ht="39.950000000000003" customHeight="1" x14ac:dyDescent="0.2">
      <c r="A114" s="6">
        <v>10</v>
      </c>
      <c r="B114" s="44"/>
      <c r="C114" s="44"/>
      <c r="D114" s="7" t="s">
        <v>329</v>
      </c>
      <c r="E114" s="14" t="s">
        <v>173</v>
      </c>
      <c r="F114" s="35" t="s">
        <v>174</v>
      </c>
      <c r="G114" s="35" t="s">
        <v>175</v>
      </c>
      <c r="H114" s="35" t="s">
        <v>176</v>
      </c>
      <c r="I114" s="35" t="s">
        <v>177</v>
      </c>
      <c r="J114" s="42"/>
      <c r="K114" s="42"/>
    </row>
    <row r="115" spans="1:11" ht="24.95" customHeight="1" x14ac:dyDescent="0.2">
      <c r="A115" s="16">
        <v>10.1</v>
      </c>
      <c r="B115" s="46"/>
      <c r="C115" s="46"/>
      <c r="D115" s="17" t="s">
        <v>330</v>
      </c>
      <c r="E115" s="46"/>
      <c r="F115" s="47"/>
      <c r="G115" s="47"/>
      <c r="H115" s="47"/>
      <c r="I115" s="47"/>
      <c r="J115" s="42"/>
      <c r="K115" s="42"/>
    </row>
    <row r="116" spans="1:11" ht="24.95" customHeight="1" x14ac:dyDescent="0.2">
      <c r="A116" s="21">
        <v>40179</v>
      </c>
      <c r="B116" s="11" t="s">
        <v>86</v>
      </c>
      <c r="C116" s="12">
        <v>94319</v>
      </c>
      <c r="D116" s="13" t="s">
        <v>331</v>
      </c>
      <c r="E116" s="11" t="s">
        <v>160</v>
      </c>
      <c r="F116" s="32">
        <v>30</v>
      </c>
      <c r="G116" s="32" t="s">
        <v>332</v>
      </c>
      <c r="H116" s="32">
        <f t="shared" ref="H116:H124" si="46">ROUND(G116*$J$4,2)</f>
        <v>99</v>
      </c>
      <c r="I116" s="32">
        <f t="shared" ref="I116" si="47">ROUND(F116*H116,2)</f>
        <v>2970</v>
      </c>
      <c r="J116" s="42"/>
      <c r="K116" s="42"/>
    </row>
    <row r="117" spans="1:11" ht="26.1" customHeight="1" x14ac:dyDescent="0.2">
      <c r="A117" s="21">
        <v>40180</v>
      </c>
      <c r="B117" s="11" t="s">
        <v>86</v>
      </c>
      <c r="C117" s="12">
        <v>96624</v>
      </c>
      <c r="D117" s="13" t="s">
        <v>333</v>
      </c>
      <c r="E117" s="11" t="s">
        <v>160</v>
      </c>
      <c r="F117" s="32" t="s">
        <v>268</v>
      </c>
      <c r="G117" s="32" t="s">
        <v>334</v>
      </c>
      <c r="H117" s="32">
        <f t="shared" si="46"/>
        <v>237.75</v>
      </c>
      <c r="I117" s="32">
        <f t="shared" ref="I117:I120" si="48">ROUND(F117*H117,2)</f>
        <v>2853</v>
      </c>
      <c r="J117" s="42"/>
      <c r="K117" s="42"/>
    </row>
    <row r="118" spans="1:11" ht="29.25" customHeight="1" x14ac:dyDescent="0.2">
      <c r="A118" s="21">
        <v>40181</v>
      </c>
      <c r="B118" s="11" t="s">
        <v>86</v>
      </c>
      <c r="C118" s="12">
        <v>101747</v>
      </c>
      <c r="D118" s="13" t="s">
        <v>335</v>
      </c>
      <c r="E118" s="11" t="s">
        <v>187</v>
      </c>
      <c r="F118" s="32" t="s">
        <v>336</v>
      </c>
      <c r="G118" s="32" t="s">
        <v>337</v>
      </c>
      <c r="H118" s="32">
        <f t="shared" si="46"/>
        <v>100.44</v>
      </c>
      <c r="I118" s="32">
        <f t="shared" si="48"/>
        <v>24105.599999999999</v>
      </c>
      <c r="J118" s="42"/>
      <c r="K118" s="42"/>
    </row>
    <row r="119" spans="1:11" ht="39.950000000000003" customHeight="1" x14ac:dyDescent="0.2">
      <c r="A119" s="21">
        <v>40182</v>
      </c>
      <c r="B119" s="11" t="s">
        <v>86</v>
      </c>
      <c r="C119" s="12">
        <v>87630</v>
      </c>
      <c r="D119" s="13" t="s">
        <v>338</v>
      </c>
      <c r="E119" s="11" t="s">
        <v>187</v>
      </c>
      <c r="F119" s="32" t="s">
        <v>336</v>
      </c>
      <c r="G119" s="32" t="s">
        <v>339</v>
      </c>
      <c r="H119" s="32">
        <f t="shared" si="46"/>
        <v>45.29</v>
      </c>
      <c r="I119" s="32">
        <f t="shared" si="48"/>
        <v>10869.6</v>
      </c>
      <c r="J119" s="42"/>
      <c r="K119" s="42"/>
    </row>
    <row r="120" spans="1:11" ht="39.950000000000003" customHeight="1" x14ac:dyDescent="0.2">
      <c r="A120" s="21">
        <v>40183</v>
      </c>
      <c r="B120" s="11" t="s">
        <v>86</v>
      </c>
      <c r="C120" s="12">
        <v>87251</v>
      </c>
      <c r="D120" s="13" t="s">
        <v>340</v>
      </c>
      <c r="E120" s="11" t="s">
        <v>187</v>
      </c>
      <c r="F120" s="32" t="s">
        <v>336</v>
      </c>
      <c r="G120" s="32" t="s">
        <v>341</v>
      </c>
      <c r="H120" s="32">
        <f t="shared" si="46"/>
        <v>53.48</v>
      </c>
      <c r="I120" s="32">
        <f t="shared" si="48"/>
        <v>12835.2</v>
      </c>
      <c r="J120" s="42"/>
      <c r="K120" s="42"/>
    </row>
    <row r="121" spans="1:11" ht="33.950000000000003" customHeight="1" x14ac:dyDescent="0.2">
      <c r="A121" s="21">
        <v>40184</v>
      </c>
      <c r="B121" s="11" t="s">
        <v>86</v>
      </c>
      <c r="C121" s="12">
        <v>98689</v>
      </c>
      <c r="D121" s="13" t="s">
        <v>342</v>
      </c>
      <c r="E121" s="11" t="s">
        <v>164</v>
      </c>
      <c r="F121" s="32">
        <v>36</v>
      </c>
      <c r="G121" s="32" t="s">
        <v>343</v>
      </c>
      <c r="H121" s="32">
        <f t="shared" si="46"/>
        <v>131.91</v>
      </c>
      <c r="I121" s="32">
        <f t="shared" ref="I121:I124" si="49">ROUND(F121*H121,2)</f>
        <v>4748.76</v>
      </c>
      <c r="J121" s="42"/>
      <c r="K121" s="42"/>
    </row>
    <row r="122" spans="1:11" ht="39.950000000000003" customHeight="1" x14ac:dyDescent="0.2">
      <c r="A122" s="21">
        <v>40185</v>
      </c>
      <c r="B122" s="11" t="s">
        <v>86</v>
      </c>
      <c r="C122" s="12">
        <v>104658</v>
      </c>
      <c r="D122" s="13" t="s">
        <v>344</v>
      </c>
      <c r="E122" s="11" t="s">
        <v>187</v>
      </c>
      <c r="F122" s="32" t="s">
        <v>345</v>
      </c>
      <c r="G122" s="32" t="s">
        <v>346</v>
      </c>
      <c r="H122" s="32">
        <f t="shared" si="46"/>
        <v>159.29</v>
      </c>
      <c r="I122" s="32">
        <f t="shared" si="49"/>
        <v>398.23</v>
      </c>
      <c r="J122" s="42"/>
      <c r="K122" s="42"/>
    </row>
    <row r="123" spans="1:11" ht="40.5" customHeight="1" x14ac:dyDescent="0.2">
      <c r="A123" s="21">
        <v>40186</v>
      </c>
      <c r="B123" s="11" t="s">
        <v>86</v>
      </c>
      <c r="C123" s="12">
        <v>92398</v>
      </c>
      <c r="D123" s="13" t="s">
        <v>347</v>
      </c>
      <c r="E123" s="11" t="s">
        <v>187</v>
      </c>
      <c r="F123" s="32">
        <v>398</v>
      </c>
      <c r="G123" s="32" t="s">
        <v>348</v>
      </c>
      <c r="H123" s="32">
        <f t="shared" si="46"/>
        <v>95.79</v>
      </c>
      <c r="I123" s="32">
        <f t="shared" si="49"/>
        <v>38124.42</v>
      </c>
      <c r="J123" s="42"/>
      <c r="K123" s="42"/>
    </row>
    <row r="124" spans="1:11" ht="41.25" customHeight="1" x14ac:dyDescent="0.2">
      <c r="A124" s="21">
        <v>40187</v>
      </c>
      <c r="B124" s="11" t="s">
        <v>86</v>
      </c>
      <c r="C124" s="12">
        <v>94992</v>
      </c>
      <c r="D124" s="13" t="s">
        <v>349</v>
      </c>
      <c r="E124" s="11" t="s">
        <v>187</v>
      </c>
      <c r="F124" s="32">
        <v>254</v>
      </c>
      <c r="G124" s="32" t="s">
        <v>350</v>
      </c>
      <c r="H124" s="32">
        <f t="shared" si="46"/>
        <v>97.8</v>
      </c>
      <c r="I124" s="32">
        <f t="shared" si="49"/>
        <v>24841.200000000001</v>
      </c>
      <c r="J124" s="42"/>
      <c r="K124" s="42"/>
    </row>
    <row r="125" spans="1:11" ht="24.95" customHeight="1" x14ac:dyDescent="0.2">
      <c r="A125" s="39"/>
      <c r="B125" s="39"/>
      <c r="C125" s="39"/>
      <c r="D125" s="43"/>
      <c r="E125" s="39"/>
      <c r="F125" s="41"/>
      <c r="G125" s="33" t="s">
        <v>171</v>
      </c>
      <c r="H125" s="41"/>
      <c r="I125" s="34">
        <f>SUM(I116:I124)</f>
        <v>121746.01</v>
      </c>
      <c r="J125" s="42"/>
      <c r="K125" s="42"/>
    </row>
    <row r="126" spans="1:11" ht="24.95" customHeight="1" x14ac:dyDescent="0.2">
      <c r="A126" s="39"/>
      <c r="B126" s="39"/>
      <c r="C126" s="39"/>
      <c r="D126" s="43"/>
      <c r="E126" s="39"/>
      <c r="F126" s="41"/>
      <c r="G126" s="41"/>
      <c r="H126" s="41"/>
      <c r="I126" s="41"/>
      <c r="J126" s="42"/>
      <c r="K126" s="42"/>
    </row>
    <row r="127" spans="1:11" ht="24.95" customHeight="1" x14ac:dyDescent="0.2">
      <c r="A127" s="39"/>
      <c r="B127" s="39"/>
      <c r="C127" s="39"/>
      <c r="D127" s="43"/>
      <c r="E127" s="39"/>
      <c r="F127" s="41"/>
      <c r="G127" s="41"/>
      <c r="H127" s="41"/>
      <c r="I127" s="41"/>
      <c r="J127" s="42"/>
      <c r="K127" s="42"/>
    </row>
    <row r="128" spans="1:11" ht="39.950000000000003" customHeight="1" x14ac:dyDescent="0.2">
      <c r="A128" s="20">
        <v>11</v>
      </c>
      <c r="B128" s="49"/>
      <c r="C128" s="49"/>
      <c r="D128" s="9" t="s">
        <v>351</v>
      </c>
      <c r="E128" s="8" t="s">
        <v>173</v>
      </c>
      <c r="F128" s="34" t="s">
        <v>174</v>
      </c>
      <c r="G128" s="34" t="s">
        <v>175</v>
      </c>
      <c r="H128" s="34" t="s">
        <v>176</v>
      </c>
      <c r="I128" s="34" t="s">
        <v>177</v>
      </c>
      <c r="J128" s="42"/>
      <c r="K128" s="42"/>
    </row>
    <row r="129" spans="1:11" ht="26.1" customHeight="1" x14ac:dyDescent="0.2">
      <c r="A129" s="22">
        <v>11.1</v>
      </c>
      <c r="B129" s="50"/>
      <c r="C129" s="50"/>
      <c r="D129" s="23" t="s">
        <v>352</v>
      </c>
      <c r="E129" s="50"/>
      <c r="F129" s="51"/>
      <c r="G129" s="51"/>
      <c r="H129" s="51"/>
      <c r="I129" s="51"/>
      <c r="J129" s="42"/>
      <c r="K129" s="42"/>
    </row>
    <row r="130" spans="1:11" ht="24.95" customHeight="1" x14ac:dyDescent="0.2">
      <c r="A130" s="21">
        <v>40544</v>
      </c>
      <c r="B130" s="11" t="s">
        <v>86</v>
      </c>
      <c r="C130" s="12">
        <v>89446</v>
      </c>
      <c r="D130" s="13" t="s">
        <v>353</v>
      </c>
      <c r="E130" s="11" t="s">
        <v>164</v>
      </c>
      <c r="F130" s="32">
        <v>166</v>
      </c>
      <c r="G130" s="32" t="s">
        <v>354</v>
      </c>
      <c r="H130" s="32">
        <f t="shared" ref="H130:H151" si="50">ROUND(G130*$J$4,2)</f>
        <v>6.88</v>
      </c>
      <c r="I130" s="32">
        <f t="shared" ref="I130" si="51">ROUND(F130*H130,2)</f>
        <v>1142.08</v>
      </c>
      <c r="J130" s="42"/>
      <c r="K130" s="42"/>
    </row>
    <row r="131" spans="1:11" ht="27" customHeight="1" x14ac:dyDescent="0.2">
      <c r="A131" s="21">
        <v>40545</v>
      </c>
      <c r="B131" s="11" t="s">
        <v>86</v>
      </c>
      <c r="C131" s="12">
        <v>89449</v>
      </c>
      <c r="D131" s="13" t="s">
        <v>355</v>
      </c>
      <c r="E131" s="11" t="s">
        <v>164</v>
      </c>
      <c r="F131" s="32">
        <v>48</v>
      </c>
      <c r="G131" s="32" t="s">
        <v>356</v>
      </c>
      <c r="H131" s="32">
        <f t="shared" si="50"/>
        <v>23.19</v>
      </c>
      <c r="I131" s="32">
        <f t="shared" ref="I131:I139" si="52">ROUND(F131*H131,2)</f>
        <v>1113.1199999999999</v>
      </c>
      <c r="J131" s="42"/>
      <c r="K131" s="42"/>
    </row>
    <row r="132" spans="1:11" ht="39.950000000000003" customHeight="1" x14ac:dyDescent="0.2">
      <c r="A132" s="21">
        <v>40546</v>
      </c>
      <c r="B132" s="11" t="s">
        <v>86</v>
      </c>
      <c r="C132" s="12">
        <v>89366</v>
      </c>
      <c r="D132" s="13" t="s">
        <v>357</v>
      </c>
      <c r="E132" s="11" t="s">
        <v>264</v>
      </c>
      <c r="F132" s="32">
        <v>35</v>
      </c>
      <c r="G132" s="32" t="s">
        <v>358</v>
      </c>
      <c r="H132" s="32">
        <f t="shared" si="50"/>
        <v>20.45</v>
      </c>
      <c r="I132" s="32">
        <f t="shared" si="52"/>
        <v>715.75</v>
      </c>
      <c r="J132" s="42"/>
      <c r="K132" s="42"/>
    </row>
    <row r="133" spans="1:11" ht="27.95" customHeight="1" x14ac:dyDescent="0.2">
      <c r="A133" s="21">
        <v>40547</v>
      </c>
      <c r="B133" s="11" t="s">
        <v>86</v>
      </c>
      <c r="C133" s="12">
        <v>89481</v>
      </c>
      <c r="D133" s="13" t="s">
        <v>359</v>
      </c>
      <c r="E133" s="11" t="s">
        <v>264</v>
      </c>
      <c r="F133" s="32">
        <v>43</v>
      </c>
      <c r="G133" s="32" t="s">
        <v>360</v>
      </c>
      <c r="H133" s="32">
        <f t="shared" si="50"/>
        <v>6.68</v>
      </c>
      <c r="I133" s="32">
        <f t="shared" si="52"/>
        <v>287.24</v>
      </c>
      <c r="J133" s="42"/>
      <c r="K133" s="42"/>
    </row>
    <row r="134" spans="1:11" ht="27" customHeight="1" x14ac:dyDescent="0.2">
      <c r="A134" s="21">
        <v>40548</v>
      </c>
      <c r="B134" s="11" t="s">
        <v>86</v>
      </c>
      <c r="C134" s="12">
        <v>89501</v>
      </c>
      <c r="D134" s="13" t="s">
        <v>361</v>
      </c>
      <c r="E134" s="11" t="s">
        <v>264</v>
      </c>
      <c r="F134" s="32">
        <v>12</v>
      </c>
      <c r="G134" s="32" t="s">
        <v>363</v>
      </c>
      <c r="H134" s="32">
        <f t="shared" si="50"/>
        <v>17.899999999999999</v>
      </c>
      <c r="I134" s="32">
        <f t="shared" si="52"/>
        <v>214.8</v>
      </c>
      <c r="J134" s="42"/>
      <c r="K134" s="42"/>
    </row>
    <row r="135" spans="1:11" ht="27.95" customHeight="1" x14ac:dyDescent="0.2">
      <c r="A135" s="21">
        <v>40549</v>
      </c>
      <c r="B135" s="11" t="s">
        <v>86</v>
      </c>
      <c r="C135" s="12">
        <v>89395</v>
      </c>
      <c r="D135" s="13" t="s">
        <v>364</v>
      </c>
      <c r="E135" s="11" t="s">
        <v>264</v>
      </c>
      <c r="F135" s="32">
        <v>21</v>
      </c>
      <c r="G135" s="32" t="s">
        <v>365</v>
      </c>
      <c r="H135" s="32">
        <f t="shared" si="50"/>
        <v>16.18</v>
      </c>
      <c r="I135" s="32">
        <f t="shared" si="52"/>
        <v>339.78</v>
      </c>
      <c r="J135" s="42"/>
      <c r="K135" s="42"/>
    </row>
    <row r="136" spans="1:11" ht="40.35" customHeight="1" x14ac:dyDescent="0.2">
      <c r="A136" s="21">
        <v>40550</v>
      </c>
      <c r="B136" s="11" t="s">
        <v>86</v>
      </c>
      <c r="C136" s="12">
        <v>89396</v>
      </c>
      <c r="D136" s="13" t="s">
        <v>366</v>
      </c>
      <c r="E136" s="11" t="s">
        <v>264</v>
      </c>
      <c r="F136" s="32">
        <v>8</v>
      </c>
      <c r="G136" s="32" t="s">
        <v>368</v>
      </c>
      <c r="H136" s="32">
        <f t="shared" si="50"/>
        <v>25.64</v>
      </c>
      <c r="I136" s="32">
        <f t="shared" si="52"/>
        <v>205.12</v>
      </c>
      <c r="J136" s="42"/>
      <c r="K136" s="42"/>
    </row>
    <row r="137" spans="1:11" ht="28.5" customHeight="1" x14ac:dyDescent="0.2">
      <c r="A137" s="21">
        <v>40551</v>
      </c>
      <c r="B137" s="11" t="s">
        <v>86</v>
      </c>
      <c r="C137" s="12">
        <v>89627</v>
      </c>
      <c r="D137" s="13" t="s">
        <v>369</v>
      </c>
      <c r="E137" s="11" t="s">
        <v>264</v>
      </c>
      <c r="F137" s="32">
        <v>12</v>
      </c>
      <c r="G137" s="32" t="s">
        <v>370</v>
      </c>
      <c r="H137" s="32">
        <f t="shared" si="50"/>
        <v>25.11</v>
      </c>
      <c r="I137" s="32">
        <f t="shared" si="52"/>
        <v>301.32</v>
      </c>
      <c r="J137" s="42"/>
      <c r="K137" s="42"/>
    </row>
    <row r="138" spans="1:11" ht="28.5" customHeight="1" x14ac:dyDescent="0.2">
      <c r="A138" s="21">
        <v>40552</v>
      </c>
      <c r="B138" s="11" t="s">
        <v>86</v>
      </c>
      <c r="C138" s="12">
        <v>89625</v>
      </c>
      <c r="D138" s="13" t="s">
        <v>371</v>
      </c>
      <c r="E138" s="11" t="s">
        <v>264</v>
      </c>
      <c r="F138" s="32">
        <v>9</v>
      </c>
      <c r="G138" s="32" t="s">
        <v>372</v>
      </c>
      <c r="H138" s="32">
        <f t="shared" si="50"/>
        <v>28.38</v>
      </c>
      <c r="I138" s="32">
        <f t="shared" si="52"/>
        <v>255.42</v>
      </c>
      <c r="J138" s="42"/>
      <c r="K138" s="42"/>
    </row>
    <row r="139" spans="1:11" ht="28.5" customHeight="1" x14ac:dyDescent="0.2">
      <c r="A139" s="21">
        <v>40553</v>
      </c>
      <c r="B139" s="11" t="s">
        <v>86</v>
      </c>
      <c r="C139" s="12">
        <v>103966</v>
      </c>
      <c r="D139" s="13" t="s">
        <v>373</v>
      </c>
      <c r="E139" s="11" t="s">
        <v>264</v>
      </c>
      <c r="F139" s="32">
        <v>12</v>
      </c>
      <c r="G139" s="32" t="s">
        <v>374</v>
      </c>
      <c r="H139" s="32">
        <f t="shared" si="50"/>
        <v>12.08</v>
      </c>
      <c r="I139" s="32">
        <f t="shared" si="52"/>
        <v>144.96</v>
      </c>
      <c r="J139" s="42"/>
      <c r="K139" s="42"/>
    </row>
    <row r="140" spans="1:11" ht="24.95" customHeight="1" x14ac:dyDescent="0.2">
      <c r="A140" s="16">
        <v>11.2</v>
      </c>
      <c r="B140" s="46"/>
      <c r="C140" s="46"/>
      <c r="D140" s="17" t="s">
        <v>375</v>
      </c>
      <c r="E140" s="46"/>
      <c r="F140" s="47"/>
      <c r="G140" s="47"/>
      <c r="H140" s="47"/>
      <c r="I140" s="47"/>
      <c r="J140" s="42"/>
      <c r="K140" s="42"/>
    </row>
    <row r="141" spans="1:11" ht="54.95" customHeight="1" x14ac:dyDescent="0.2">
      <c r="A141" s="21">
        <v>40575</v>
      </c>
      <c r="B141" s="11" t="s">
        <v>86</v>
      </c>
      <c r="C141" s="12">
        <v>95669</v>
      </c>
      <c r="D141" s="13" t="s">
        <v>376</v>
      </c>
      <c r="E141" s="11" t="s">
        <v>264</v>
      </c>
      <c r="F141" s="32" t="s">
        <v>128</v>
      </c>
      <c r="G141" s="32" t="s">
        <v>377</v>
      </c>
      <c r="H141" s="32">
        <f t="shared" si="50"/>
        <v>419.95</v>
      </c>
      <c r="I141" s="32">
        <f t="shared" ref="I141" si="53">ROUND(F141*H141,2)</f>
        <v>419.95</v>
      </c>
      <c r="J141" s="42"/>
      <c r="K141" s="42"/>
    </row>
    <row r="142" spans="1:11" ht="26.25" customHeight="1" x14ac:dyDescent="0.2">
      <c r="A142" s="21">
        <v>40576</v>
      </c>
      <c r="B142" s="11" t="s">
        <v>378</v>
      </c>
      <c r="C142" s="12">
        <v>12775</v>
      </c>
      <c r="D142" s="13" t="s">
        <v>379</v>
      </c>
      <c r="E142" s="11" t="s">
        <v>264</v>
      </c>
      <c r="F142" s="32" t="s">
        <v>128</v>
      </c>
      <c r="G142" s="32" t="s">
        <v>380</v>
      </c>
      <c r="H142" s="32">
        <f t="shared" si="50"/>
        <v>669.06</v>
      </c>
      <c r="I142" s="32">
        <f t="shared" ref="I142:I151" si="54">ROUND(F142*H142,2)</f>
        <v>669.06</v>
      </c>
      <c r="J142" s="42"/>
      <c r="K142" s="42"/>
    </row>
    <row r="143" spans="1:11" ht="39.950000000000003" customHeight="1" x14ac:dyDescent="0.2">
      <c r="A143" s="21">
        <v>40577</v>
      </c>
      <c r="B143" s="11" t="s">
        <v>86</v>
      </c>
      <c r="C143" s="12">
        <v>89985</v>
      </c>
      <c r="D143" s="13" t="s">
        <v>381</v>
      </c>
      <c r="E143" s="11" t="s">
        <v>264</v>
      </c>
      <c r="F143" s="32" t="s">
        <v>128</v>
      </c>
      <c r="G143" s="32" t="s">
        <v>382</v>
      </c>
      <c r="H143" s="32">
        <f t="shared" si="50"/>
        <v>103.2</v>
      </c>
      <c r="I143" s="32">
        <f t="shared" si="54"/>
        <v>103.2</v>
      </c>
      <c r="J143" s="42"/>
      <c r="K143" s="42"/>
    </row>
    <row r="144" spans="1:11" ht="54.95" customHeight="1" x14ac:dyDescent="0.2">
      <c r="A144" s="21">
        <v>40578</v>
      </c>
      <c r="B144" s="11" t="s">
        <v>378</v>
      </c>
      <c r="C144" s="12">
        <v>6005</v>
      </c>
      <c r="D144" s="43" t="s">
        <v>581</v>
      </c>
      <c r="E144" s="11" t="s">
        <v>264</v>
      </c>
      <c r="F144" s="32" t="s">
        <v>383</v>
      </c>
      <c r="G144" s="32" t="s">
        <v>384</v>
      </c>
      <c r="H144" s="32">
        <f t="shared" si="50"/>
        <v>94.88</v>
      </c>
      <c r="I144" s="32">
        <f t="shared" si="54"/>
        <v>1518.08</v>
      </c>
      <c r="J144" s="42"/>
      <c r="K144" s="42"/>
    </row>
    <row r="145" spans="1:11" ht="27" customHeight="1" x14ac:dyDescent="0.2">
      <c r="A145" s="21">
        <v>40579</v>
      </c>
      <c r="B145" s="11" t="s">
        <v>86</v>
      </c>
      <c r="C145" s="12">
        <v>94492</v>
      </c>
      <c r="D145" s="13" t="s">
        <v>385</v>
      </c>
      <c r="E145" s="11" t="s">
        <v>264</v>
      </c>
      <c r="F145" s="32" t="s">
        <v>367</v>
      </c>
      <c r="G145" s="32" t="s">
        <v>386</v>
      </c>
      <c r="H145" s="32">
        <f t="shared" si="50"/>
        <v>74.11</v>
      </c>
      <c r="I145" s="32">
        <f t="shared" si="54"/>
        <v>296.44</v>
      </c>
      <c r="J145" s="42"/>
      <c r="K145" s="42"/>
    </row>
    <row r="146" spans="1:11" ht="39.950000000000003" customHeight="1" x14ac:dyDescent="0.2">
      <c r="A146" s="21">
        <v>40580</v>
      </c>
      <c r="B146" s="11" t="s">
        <v>378</v>
      </c>
      <c r="C146" s="12">
        <v>65</v>
      </c>
      <c r="D146" s="13" t="s">
        <v>387</v>
      </c>
      <c r="E146" s="11" t="s">
        <v>264</v>
      </c>
      <c r="F146" s="32" t="s">
        <v>388</v>
      </c>
      <c r="G146" s="32" t="s">
        <v>389</v>
      </c>
      <c r="H146" s="32">
        <f t="shared" si="50"/>
        <v>1.1599999999999999</v>
      </c>
      <c r="I146" s="32">
        <f t="shared" si="54"/>
        <v>37.119999999999997</v>
      </c>
      <c r="J146" s="42"/>
      <c r="K146" s="42"/>
    </row>
    <row r="147" spans="1:11" ht="24.95" customHeight="1" x14ac:dyDescent="0.2">
      <c r="A147" s="21">
        <v>40581</v>
      </c>
      <c r="B147" s="11" t="s">
        <v>86</v>
      </c>
      <c r="C147" s="12">
        <v>94797</v>
      </c>
      <c r="D147" s="13" t="s">
        <v>390</v>
      </c>
      <c r="E147" s="11" t="s">
        <v>264</v>
      </c>
      <c r="F147" s="32" t="s">
        <v>128</v>
      </c>
      <c r="G147" s="32" t="s">
        <v>391</v>
      </c>
      <c r="H147" s="32">
        <f t="shared" si="50"/>
        <v>122.41</v>
      </c>
      <c r="I147" s="32">
        <f t="shared" si="54"/>
        <v>122.41</v>
      </c>
      <c r="J147" s="42"/>
      <c r="K147" s="42"/>
    </row>
    <row r="148" spans="1:11" ht="37.5" customHeight="1" x14ac:dyDescent="0.2">
      <c r="A148" s="21">
        <v>40582</v>
      </c>
      <c r="B148" s="11" t="s">
        <v>392</v>
      </c>
      <c r="C148" s="24">
        <v>6</v>
      </c>
      <c r="D148" s="13" t="s">
        <v>393</v>
      </c>
      <c r="E148" s="11" t="s">
        <v>264</v>
      </c>
      <c r="F148" s="32" t="s">
        <v>128</v>
      </c>
      <c r="G148" s="32" t="s">
        <v>394</v>
      </c>
      <c r="H148" s="32">
        <f t="shared" si="50"/>
        <v>1644.66</v>
      </c>
      <c r="I148" s="32">
        <f t="shared" si="54"/>
        <v>1644.66</v>
      </c>
      <c r="J148" s="42"/>
      <c r="K148" s="42"/>
    </row>
    <row r="149" spans="1:11" ht="28.5" customHeight="1" x14ac:dyDescent="0.2">
      <c r="A149" s="21">
        <v>40583</v>
      </c>
      <c r="B149" s="11" t="s">
        <v>378</v>
      </c>
      <c r="C149" s="12">
        <v>122</v>
      </c>
      <c r="D149" s="13" t="s">
        <v>395</v>
      </c>
      <c r="E149" s="11" t="s">
        <v>264</v>
      </c>
      <c r="F149" s="32" t="s">
        <v>396</v>
      </c>
      <c r="G149" s="32" t="s">
        <v>397</v>
      </c>
      <c r="H149" s="32">
        <f t="shared" si="50"/>
        <v>87.41</v>
      </c>
      <c r="I149" s="32">
        <f t="shared" si="54"/>
        <v>262.23</v>
      </c>
      <c r="J149" s="42"/>
      <c r="K149" s="42"/>
    </row>
    <row r="150" spans="1:11" ht="31.5" customHeight="1" x14ac:dyDescent="0.2">
      <c r="A150" s="21">
        <v>40584</v>
      </c>
      <c r="B150" s="11" t="s">
        <v>378</v>
      </c>
      <c r="C150" s="12">
        <v>96</v>
      </c>
      <c r="D150" s="13" t="s">
        <v>398</v>
      </c>
      <c r="E150" s="11" t="s">
        <v>264</v>
      </c>
      <c r="F150" s="32" t="s">
        <v>128</v>
      </c>
      <c r="G150" s="32" t="s">
        <v>399</v>
      </c>
      <c r="H150" s="32">
        <f t="shared" si="50"/>
        <v>16.05</v>
      </c>
      <c r="I150" s="32">
        <f t="shared" si="54"/>
        <v>16.05</v>
      </c>
      <c r="J150" s="42"/>
      <c r="K150" s="42"/>
    </row>
    <row r="151" spans="1:11" ht="31.5" customHeight="1" x14ac:dyDescent="0.2">
      <c r="A151" s="21">
        <v>40585</v>
      </c>
      <c r="B151" s="11" t="s">
        <v>378</v>
      </c>
      <c r="C151" s="12">
        <v>99</v>
      </c>
      <c r="D151" s="13" t="s">
        <v>400</v>
      </c>
      <c r="E151" s="11" t="s">
        <v>264</v>
      </c>
      <c r="F151" s="32" t="s">
        <v>367</v>
      </c>
      <c r="G151" s="32" t="s">
        <v>401</v>
      </c>
      <c r="H151" s="32">
        <f t="shared" si="50"/>
        <v>34.18</v>
      </c>
      <c r="I151" s="32">
        <f t="shared" si="54"/>
        <v>136.72</v>
      </c>
      <c r="J151" s="42"/>
      <c r="K151" s="42"/>
    </row>
    <row r="152" spans="1:11" ht="39.950000000000003" customHeight="1" x14ac:dyDescent="0.2">
      <c r="A152" s="15" t="s">
        <v>402</v>
      </c>
      <c r="B152" s="39"/>
      <c r="C152" s="39"/>
      <c r="D152" s="43"/>
      <c r="E152" s="39"/>
      <c r="F152" s="41"/>
      <c r="G152" s="41"/>
      <c r="H152" s="41"/>
      <c r="I152" s="34">
        <f>SUM(I130:I151)</f>
        <v>9945.5099999999966</v>
      </c>
      <c r="J152" s="42"/>
      <c r="K152" s="42"/>
    </row>
    <row r="153" spans="1:11" ht="24.95" customHeight="1" x14ac:dyDescent="0.2">
      <c r="A153" s="39"/>
      <c r="B153" s="39"/>
      <c r="C153" s="39"/>
      <c r="D153" s="43"/>
      <c r="E153" s="39"/>
      <c r="F153" s="41"/>
      <c r="G153" s="41"/>
      <c r="H153" s="41"/>
      <c r="I153" s="41"/>
      <c r="J153" s="42"/>
      <c r="K153" s="42"/>
    </row>
    <row r="154" spans="1:11" ht="39.950000000000003" customHeight="1" x14ac:dyDescent="0.2">
      <c r="A154" s="25">
        <v>12</v>
      </c>
      <c r="B154" s="49"/>
      <c r="C154" s="49"/>
      <c r="D154" s="9" t="s">
        <v>403</v>
      </c>
      <c r="E154" s="8" t="s">
        <v>173</v>
      </c>
      <c r="F154" s="34" t="s">
        <v>174</v>
      </c>
      <c r="G154" s="34" t="s">
        <v>175</v>
      </c>
      <c r="H154" s="34" t="s">
        <v>176</v>
      </c>
      <c r="I154" s="34" t="s">
        <v>177</v>
      </c>
      <c r="J154" s="42"/>
      <c r="K154" s="42"/>
    </row>
    <row r="155" spans="1:11" ht="39.950000000000003" customHeight="1" x14ac:dyDescent="0.2">
      <c r="A155" s="10" t="s">
        <v>32</v>
      </c>
      <c r="B155" s="11" t="s">
        <v>86</v>
      </c>
      <c r="C155" s="12">
        <v>101979</v>
      </c>
      <c r="D155" s="13" t="s">
        <v>404</v>
      </c>
      <c r="E155" s="11" t="s">
        <v>164</v>
      </c>
      <c r="F155" s="32">
        <v>288</v>
      </c>
      <c r="G155" s="32" t="s">
        <v>405</v>
      </c>
      <c r="H155" s="32">
        <f t="shared" ref="H155:H159" si="55">ROUND(G155*$J$4,2)</f>
        <v>52.28</v>
      </c>
      <c r="I155" s="32">
        <f t="shared" ref="I155" si="56">ROUND(F155*H155,2)</f>
        <v>15056.64</v>
      </c>
      <c r="J155" s="42"/>
      <c r="K155" s="42"/>
    </row>
    <row r="156" spans="1:11" ht="39.950000000000003" customHeight="1" x14ac:dyDescent="0.2">
      <c r="A156" s="10" t="s">
        <v>33</v>
      </c>
      <c r="B156" s="11" t="s">
        <v>86</v>
      </c>
      <c r="C156" s="12">
        <v>94228</v>
      </c>
      <c r="D156" s="13" t="s">
        <v>406</v>
      </c>
      <c r="E156" s="11" t="s">
        <v>164</v>
      </c>
      <c r="F156" s="32">
        <v>55</v>
      </c>
      <c r="G156" s="32" t="s">
        <v>407</v>
      </c>
      <c r="H156" s="32">
        <f t="shared" si="55"/>
        <v>105.08</v>
      </c>
      <c r="I156" s="32">
        <f t="shared" ref="I156:I159" si="57">ROUND(F156*H156,2)</f>
        <v>5779.4</v>
      </c>
      <c r="J156" s="42"/>
      <c r="K156" s="42"/>
    </row>
    <row r="157" spans="1:11" ht="39.950000000000003" customHeight="1" x14ac:dyDescent="0.2">
      <c r="A157" s="10" t="s">
        <v>34</v>
      </c>
      <c r="B157" s="11" t="s">
        <v>86</v>
      </c>
      <c r="C157" s="12">
        <v>92808</v>
      </c>
      <c r="D157" s="13" t="s">
        <v>408</v>
      </c>
      <c r="E157" s="11" t="s">
        <v>164</v>
      </c>
      <c r="F157" s="32" t="s">
        <v>196</v>
      </c>
      <c r="G157" s="32" t="s">
        <v>409</v>
      </c>
      <c r="H157" s="32">
        <f t="shared" si="55"/>
        <v>48.56</v>
      </c>
      <c r="I157" s="32">
        <f t="shared" si="57"/>
        <v>7284</v>
      </c>
      <c r="J157" s="42"/>
      <c r="K157" s="42"/>
    </row>
    <row r="158" spans="1:11" ht="40.5" customHeight="1" x14ac:dyDescent="0.2">
      <c r="A158" s="10" t="s">
        <v>35</v>
      </c>
      <c r="B158" s="11" t="s">
        <v>86</v>
      </c>
      <c r="C158" s="12">
        <v>97897</v>
      </c>
      <c r="D158" s="13" t="s">
        <v>410</v>
      </c>
      <c r="E158" s="11" t="s">
        <v>264</v>
      </c>
      <c r="F158" s="32">
        <v>8</v>
      </c>
      <c r="G158" s="32" t="s">
        <v>411</v>
      </c>
      <c r="H158" s="32">
        <f t="shared" si="55"/>
        <v>519.54</v>
      </c>
      <c r="I158" s="32">
        <f t="shared" si="57"/>
        <v>4156.32</v>
      </c>
      <c r="J158" s="42"/>
      <c r="K158" s="42"/>
    </row>
    <row r="159" spans="1:11" ht="39.950000000000003" customHeight="1" x14ac:dyDescent="0.2">
      <c r="A159" s="10" t="s">
        <v>36</v>
      </c>
      <c r="B159" s="18" t="s">
        <v>126</v>
      </c>
      <c r="C159" s="19"/>
      <c r="D159" s="13" t="s">
        <v>412</v>
      </c>
      <c r="E159" s="11" t="s">
        <v>164</v>
      </c>
      <c r="F159" s="32">
        <v>34</v>
      </c>
      <c r="G159" s="32" t="s">
        <v>413</v>
      </c>
      <c r="H159" s="32">
        <f t="shared" si="55"/>
        <v>72.88</v>
      </c>
      <c r="I159" s="32">
        <f t="shared" si="57"/>
        <v>2477.92</v>
      </c>
      <c r="J159" s="42"/>
      <c r="K159" s="42"/>
    </row>
    <row r="160" spans="1:11" ht="24.95" customHeight="1" x14ac:dyDescent="0.2">
      <c r="A160" s="39"/>
      <c r="B160" s="39"/>
      <c r="C160" s="39"/>
      <c r="D160" s="43"/>
      <c r="E160" s="39"/>
      <c r="F160" s="41"/>
      <c r="G160" s="33" t="s">
        <v>171</v>
      </c>
      <c r="H160" s="41"/>
      <c r="I160" s="34">
        <f>SUM(I155:I159)</f>
        <v>34754.28</v>
      </c>
      <c r="J160" s="42"/>
      <c r="K160" s="42"/>
    </row>
    <row r="161" spans="1:11" ht="24.95" customHeight="1" x14ac:dyDescent="0.2">
      <c r="A161" s="39"/>
      <c r="B161" s="39"/>
      <c r="C161" s="39"/>
      <c r="D161" s="43"/>
      <c r="E161" s="39"/>
      <c r="F161" s="41"/>
      <c r="G161" s="41"/>
      <c r="H161" s="41"/>
      <c r="I161" s="41"/>
      <c r="J161" s="42"/>
      <c r="K161" s="42"/>
    </row>
    <row r="162" spans="1:11" ht="39.950000000000003" customHeight="1" x14ac:dyDescent="0.2">
      <c r="A162" s="20">
        <v>13</v>
      </c>
      <c r="B162" s="49"/>
      <c r="C162" s="49"/>
      <c r="D162" s="9" t="s">
        <v>414</v>
      </c>
      <c r="E162" s="8" t="s">
        <v>173</v>
      </c>
      <c r="F162" s="34" t="s">
        <v>174</v>
      </c>
      <c r="G162" s="34" t="s">
        <v>175</v>
      </c>
      <c r="H162" s="34" t="s">
        <v>176</v>
      </c>
      <c r="I162" s="34" t="s">
        <v>177</v>
      </c>
      <c r="J162" s="42"/>
      <c r="K162" s="42"/>
    </row>
    <row r="163" spans="1:11" ht="26.1" customHeight="1" x14ac:dyDescent="0.2">
      <c r="A163" s="16">
        <v>13.1</v>
      </c>
      <c r="B163" s="46"/>
      <c r="C163" s="46"/>
      <c r="D163" s="17" t="s">
        <v>352</v>
      </c>
      <c r="E163" s="46"/>
      <c r="F163" s="47"/>
      <c r="G163" s="47"/>
      <c r="H163" s="47"/>
      <c r="I163" s="47"/>
      <c r="J163" s="42"/>
      <c r="K163" s="42"/>
    </row>
    <row r="164" spans="1:11" ht="33" customHeight="1" x14ac:dyDescent="0.2">
      <c r="A164" s="21">
        <v>41275</v>
      </c>
      <c r="B164" s="11" t="s">
        <v>86</v>
      </c>
      <c r="C164" s="12">
        <v>89711</v>
      </c>
      <c r="D164" s="13" t="s">
        <v>415</v>
      </c>
      <c r="E164" s="11" t="s">
        <v>164</v>
      </c>
      <c r="F164" s="32">
        <v>90</v>
      </c>
      <c r="G164" s="32" t="s">
        <v>416</v>
      </c>
      <c r="H164" s="32">
        <f t="shared" ref="H164:H190" si="58">ROUND(G164*$J$4,2)</f>
        <v>25.61</v>
      </c>
      <c r="I164" s="32">
        <f t="shared" ref="I164" si="59">ROUND(F164*H164,2)</f>
        <v>2304.9</v>
      </c>
      <c r="J164" s="42"/>
      <c r="K164" s="42"/>
    </row>
    <row r="165" spans="1:11" ht="27" customHeight="1" x14ac:dyDescent="0.2">
      <c r="A165" s="21">
        <v>41276</v>
      </c>
      <c r="B165" s="11" t="s">
        <v>86</v>
      </c>
      <c r="C165" s="12">
        <v>89712</v>
      </c>
      <c r="D165" s="13" t="s">
        <v>417</v>
      </c>
      <c r="E165" s="11" t="s">
        <v>164</v>
      </c>
      <c r="F165" s="32">
        <v>70</v>
      </c>
      <c r="G165" s="32" t="s">
        <v>418</v>
      </c>
      <c r="H165" s="32">
        <f t="shared" si="58"/>
        <v>32.159999999999997</v>
      </c>
      <c r="I165" s="32">
        <f t="shared" ref="I165:I183" si="60">ROUND(F165*H165,2)</f>
        <v>2251.1999999999998</v>
      </c>
      <c r="J165" s="42"/>
      <c r="K165" s="42"/>
    </row>
    <row r="166" spans="1:11" ht="33" customHeight="1" x14ac:dyDescent="0.2">
      <c r="A166" s="21">
        <v>41277</v>
      </c>
      <c r="B166" s="11" t="s">
        <v>86</v>
      </c>
      <c r="C166" s="12">
        <v>89714</v>
      </c>
      <c r="D166" s="13" t="s">
        <v>419</v>
      </c>
      <c r="E166" s="11" t="s">
        <v>164</v>
      </c>
      <c r="F166" s="32">
        <v>95</v>
      </c>
      <c r="G166" s="32" t="s">
        <v>420</v>
      </c>
      <c r="H166" s="32">
        <f t="shared" si="58"/>
        <v>44.8</v>
      </c>
      <c r="I166" s="32">
        <f t="shared" si="60"/>
        <v>4256</v>
      </c>
      <c r="J166" s="42"/>
      <c r="K166" s="42"/>
    </row>
    <row r="167" spans="1:11" ht="30" customHeight="1" x14ac:dyDescent="0.2">
      <c r="A167" s="21">
        <v>41278</v>
      </c>
      <c r="B167" s="11" t="s">
        <v>86</v>
      </c>
      <c r="C167" s="12">
        <v>89726</v>
      </c>
      <c r="D167" s="13" t="s">
        <v>421</v>
      </c>
      <c r="E167" s="11" t="s">
        <v>264</v>
      </c>
      <c r="F167" s="32">
        <v>18</v>
      </c>
      <c r="G167" s="32" t="s">
        <v>423</v>
      </c>
      <c r="H167" s="32">
        <f t="shared" si="58"/>
        <v>12.7</v>
      </c>
      <c r="I167" s="32">
        <f t="shared" si="60"/>
        <v>228.6</v>
      </c>
      <c r="J167" s="42"/>
      <c r="K167" s="42"/>
    </row>
    <row r="168" spans="1:11" ht="29.1" customHeight="1" x14ac:dyDescent="0.2">
      <c r="A168" s="21">
        <v>41279</v>
      </c>
      <c r="B168" s="11" t="s">
        <v>86</v>
      </c>
      <c r="C168" s="12">
        <v>89746</v>
      </c>
      <c r="D168" s="13" t="s">
        <v>424</v>
      </c>
      <c r="E168" s="11" t="s">
        <v>264</v>
      </c>
      <c r="F168" s="32">
        <v>15</v>
      </c>
      <c r="G168" s="32" t="s">
        <v>425</v>
      </c>
      <c r="H168" s="32">
        <f t="shared" si="58"/>
        <v>33.229999999999997</v>
      </c>
      <c r="I168" s="32">
        <f t="shared" si="60"/>
        <v>498.45</v>
      </c>
      <c r="J168" s="42"/>
      <c r="K168" s="42"/>
    </row>
    <row r="169" spans="1:11" ht="27.95" customHeight="1" x14ac:dyDescent="0.2">
      <c r="A169" s="21">
        <v>41280</v>
      </c>
      <c r="B169" s="11" t="s">
        <v>86</v>
      </c>
      <c r="C169" s="12">
        <v>89732</v>
      </c>
      <c r="D169" s="13" t="s">
        <v>426</v>
      </c>
      <c r="E169" s="11" t="s">
        <v>264</v>
      </c>
      <c r="F169" s="32">
        <v>8</v>
      </c>
      <c r="G169" s="32" t="s">
        <v>427</v>
      </c>
      <c r="H169" s="32">
        <f t="shared" si="58"/>
        <v>18.46</v>
      </c>
      <c r="I169" s="32">
        <f t="shared" si="60"/>
        <v>147.68</v>
      </c>
      <c r="J169" s="42"/>
      <c r="K169" s="42"/>
    </row>
    <row r="170" spans="1:11" ht="27" customHeight="1" x14ac:dyDescent="0.2">
      <c r="A170" s="21">
        <v>41281</v>
      </c>
      <c r="B170" s="11" t="s">
        <v>86</v>
      </c>
      <c r="C170" s="12">
        <v>89724</v>
      </c>
      <c r="D170" s="13" t="s">
        <v>428</v>
      </c>
      <c r="E170" s="11" t="s">
        <v>264</v>
      </c>
      <c r="F170" s="32">
        <v>42</v>
      </c>
      <c r="G170" s="32" t="s">
        <v>429</v>
      </c>
      <c r="H170" s="32">
        <f t="shared" si="58"/>
        <v>12.45</v>
      </c>
      <c r="I170" s="32">
        <f t="shared" si="60"/>
        <v>522.9</v>
      </c>
      <c r="J170" s="42"/>
      <c r="K170" s="42"/>
    </row>
    <row r="171" spans="1:11" ht="27.95" customHeight="1" x14ac:dyDescent="0.2">
      <c r="A171" s="21">
        <v>41282</v>
      </c>
      <c r="B171" s="11" t="s">
        <v>86</v>
      </c>
      <c r="C171" s="12">
        <v>89731</v>
      </c>
      <c r="D171" s="13" t="s">
        <v>430</v>
      </c>
      <c r="E171" s="11" t="s">
        <v>264</v>
      </c>
      <c r="F171" s="32">
        <v>8</v>
      </c>
      <c r="G171" s="32" t="s">
        <v>431</v>
      </c>
      <c r="H171" s="32">
        <f t="shared" si="58"/>
        <v>17.649999999999999</v>
      </c>
      <c r="I171" s="32">
        <f t="shared" si="60"/>
        <v>141.19999999999999</v>
      </c>
      <c r="J171" s="42"/>
      <c r="K171" s="42"/>
    </row>
    <row r="172" spans="1:11" ht="31.5" customHeight="1" x14ac:dyDescent="0.2">
      <c r="A172" s="21">
        <v>41283</v>
      </c>
      <c r="B172" s="11" t="s">
        <v>86</v>
      </c>
      <c r="C172" s="12">
        <v>89744</v>
      </c>
      <c r="D172" s="13" t="s">
        <v>432</v>
      </c>
      <c r="E172" s="11" t="s">
        <v>264</v>
      </c>
      <c r="F172" s="32">
        <v>9</v>
      </c>
      <c r="G172" s="32" t="s">
        <v>433</v>
      </c>
      <c r="H172" s="32">
        <f t="shared" si="58"/>
        <v>32.29</v>
      </c>
      <c r="I172" s="32">
        <f t="shared" si="60"/>
        <v>290.61</v>
      </c>
      <c r="J172" s="42"/>
      <c r="K172" s="42"/>
    </row>
    <row r="173" spans="1:11" ht="39.950000000000003" customHeight="1" x14ac:dyDescent="0.2">
      <c r="A173" s="11" t="s">
        <v>0</v>
      </c>
      <c r="B173" s="11" t="s">
        <v>86</v>
      </c>
      <c r="C173" s="12">
        <v>89782</v>
      </c>
      <c r="D173" s="13" t="s">
        <v>434</v>
      </c>
      <c r="E173" s="11" t="s">
        <v>264</v>
      </c>
      <c r="F173" s="32">
        <v>7</v>
      </c>
      <c r="G173" s="32" t="s">
        <v>435</v>
      </c>
      <c r="H173" s="32">
        <f t="shared" si="58"/>
        <v>17.96</v>
      </c>
      <c r="I173" s="32">
        <f t="shared" si="60"/>
        <v>125.72</v>
      </c>
      <c r="J173" s="42"/>
      <c r="K173" s="42"/>
    </row>
    <row r="174" spans="1:11" ht="39.950000000000003" customHeight="1" x14ac:dyDescent="0.2">
      <c r="A174" s="11" t="s">
        <v>4</v>
      </c>
      <c r="B174" s="11" t="s">
        <v>86</v>
      </c>
      <c r="C174" s="12">
        <v>89783</v>
      </c>
      <c r="D174" s="13" t="s">
        <v>436</v>
      </c>
      <c r="E174" s="11" t="s">
        <v>264</v>
      </c>
      <c r="F174" s="32">
        <v>12</v>
      </c>
      <c r="G174" s="32" t="s">
        <v>437</v>
      </c>
      <c r="H174" s="32">
        <f t="shared" si="58"/>
        <v>18.079999999999998</v>
      </c>
      <c r="I174" s="32">
        <f t="shared" si="60"/>
        <v>216.96</v>
      </c>
      <c r="J174" s="42"/>
      <c r="K174" s="42"/>
    </row>
    <row r="175" spans="1:11" ht="39.950000000000003" customHeight="1" x14ac:dyDescent="0.2">
      <c r="A175" s="11" t="s">
        <v>5</v>
      </c>
      <c r="B175" s="11" t="s">
        <v>86</v>
      </c>
      <c r="C175" s="12">
        <v>89785</v>
      </c>
      <c r="D175" s="13" t="s">
        <v>438</v>
      </c>
      <c r="E175" s="11" t="s">
        <v>264</v>
      </c>
      <c r="F175" s="32" t="s">
        <v>268</v>
      </c>
      <c r="G175" s="32" t="s">
        <v>439</v>
      </c>
      <c r="H175" s="32">
        <f t="shared" si="58"/>
        <v>30.98</v>
      </c>
      <c r="I175" s="32">
        <f t="shared" si="60"/>
        <v>371.76</v>
      </c>
      <c r="J175" s="42"/>
      <c r="K175" s="42"/>
    </row>
    <row r="176" spans="1:11" ht="39.950000000000003" customHeight="1" x14ac:dyDescent="0.2">
      <c r="A176" s="11" t="s">
        <v>6</v>
      </c>
      <c r="B176" s="11" t="s">
        <v>86</v>
      </c>
      <c r="C176" s="12">
        <v>89797</v>
      </c>
      <c r="D176" s="13" t="s">
        <v>440</v>
      </c>
      <c r="E176" s="11" t="s">
        <v>264</v>
      </c>
      <c r="F176" s="32">
        <v>5</v>
      </c>
      <c r="G176" s="32" t="s">
        <v>441</v>
      </c>
      <c r="H176" s="32">
        <f t="shared" si="58"/>
        <v>59.4</v>
      </c>
      <c r="I176" s="32">
        <f t="shared" si="60"/>
        <v>297</v>
      </c>
      <c r="J176" s="42"/>
      <c r="K176" s="42"/>
    </row>
    <row r="177" spans="1:11" ht="39.950000000000003" customHeight="1" x14ac:dyDescent="0.2">
      <c r="A177" s="11" t="s">
        <v>7</v>
      </c>
      <c r="B177" s="11" t="s">
        <v>378</v>
      </c>
      <c r="C177" s="12">
        <v>104341</v>
      </c>
      <c r="D177" s="13" t="s">
        <v>442</v>
      </c>
      <c r="E177" s="11" t="s">
        <v>264</v>
      </c>
      <c r="F177" s="32">
        <v>12</v>
      </c>
      <c r="G177" s="32" t="s">
        <v>443</v>
      </c>
      <c r="H177" s="32">
        <f t="shared" si="58"/>
        <v>5.93</v>
      </c>
      <c r="I177" s="32">
        <f t="shared" si="60"/>
        <v>71.16</v>
      </c>
      <c r="J177" s="42"/>
      <c r="K177" s="42"/>
    </row>
    <row r="178" spans="1:11" ht="39.950000000000003" customHeight="1" x14ac:dyDescent="0.2">
      <c r="A178" s="11" t="s">
        <v>8</v>
      </c>
      <c r="B178" s="11" t="s">
        <v>378</v>
      </c>
      <c r="C178" s="12">
        <v>296</v>
      </c>
      <c r="D178" s="13" t="s">
        <v>444</v>
      </c>
      <c r="E178" s="11" t="s">
        <v>264</v>
      </c>
      <c r="F178" s="32">
        <v>65</v>
      </c>
      <c r="G178" s="32" t="s">
        <v>445</v>
      </c>
      <c r="H178" s="32">
        <f t="shared" si="58"/>
        <v>2.0099999999999998</v>
      </c>
      <c r="I178" s="32">
        <f t="shared" si="60"/>
        <v>130.65</v>
      </c>
      <c r="J178" s="42"/>
      <c r="K178" s="42"/>
    </row>
    <row r="179" spans="1:11" ht="39.950000000000003" customHeight="1" x14ac:dyDescent="0.2">
      <c r="A179" s="11" t="s">
        <v>9</v>
      </c>
      <c r="B179" s="11" t="s">
        <v>378</v>
      </c>
      <c r="C179" s="12">
        <v>301</v>
      </c>
      <c r="D179" s="13" t="s">
        <v>446</v>
      </c>
      <c r="E179" s="11" t="s">
        <v>264</v>
      </c>
      <c r="F179" s="32">
        <v>55</v>
      </c>
      <c r="G179" s="32" t="s">
        <v>447</v>
      </c>
      <c r="H179" s="32">
        <f t="shared" si="58"/>
        <v>3.56</v>
      </c>
      <c r="I179" s="32">
        <f t="shared" si="60"/>
        <v>195.8</v>
      </c>
      <c r="J179" s="42"/>
      <c r="K179" s="42"/>
    </row>
    <row r="180" spans="1:11" ht="39.950000000000003" customHeight="1" x14ac:dyDescent="0.2">
      <c r="A180" s="11" t="s">
        <v>10</v>
      </c>
      <c r="B180" s="11" t="s">
        <v>378</v>
      </c>
      <c r="C180" s="12">
        <v>20168</v>
      </c>
      <c r="D180" s="13" t="s">
        <v>448</v>
      </c>
      <c r="E180" s="11" t="s">
        <v>264</v>
      </c>
      <c r="F180" s="32">
        <v>27</v>
      </c>
      <c r="G180" s="32" t="s">
        <v>449</v>
      </c>
      <c r="H180" s="32">
        <f t="shared" si="58"/>
        <v>11.33</v>
      </c>
      <c r="I180" s="32">
        <f t="shared" si="60"/>
        <v>305.91000000000003</v>
      </c>
      <c r="J180" s="42"/>
      <c r="K180" s="42"/>
    </row>
    <row r="181" spans="1:11" ht="39.950000000000003" customHeight="1" x14ac:dyDescent="0.2">
      <c r="A181" s="11" t="s">
        <v>11</v>
      </c>
      <c r="B181" s="11" t="s">
        <v>378</v>
      </c>
      <c r="C181" s="12">
        <v>20170</v>
      </c>
      <c r="D181" s="13" t="s">
        <v>450</v>
      </c>
      <c r="E181" s="11" t="s">
        <v>264</v>
      </c>
      <c r="F181" s="32">
        <v>42</v>
      </c>
      <c r="G181" s="32" t="s">
        <v>451</v>
      </c>
      <c r="H181" s="32">
        <f t="shared" si="58"/>
        <v>15.18</v>
      </c>
      <c r="I181" s="32">
        <f t="shared" si="60"/>
        <v>637.55999999999995</v>
      </c>
      <c r="J181" s="42"/>
      <c r="K181" s="42"/>
    </row>
    <row r="182" spans="1:11" ht="39.950000000000003" customHeight="1" x14ac:dyDescent="0.2">
      <c r="A182" s="11" t="s">
        <v>2</v>
      </c>
      <c r="B182" s="11" t="s">
        <v>378</v>
      </c>
      <c r="C182" s="12">
        <v>20078</v>
      </c>
      <c r="D182" s="13" t="s">
        <v>452</v>
      </c>
      <c r="E182" s="11" t="s">
        <v>264</v>
      </c>
      <c r="F182" s="32">
        <v>4</v>
      </c>
      <c r="G182" s="32" t="s">
        <v>454</v>
      </c>
      <c r="H182" s="32">
        <f t="shared" si="58"/>
        <v>35.93</v>
      </c>
      <c r="I182" s="32">
        <f t="shared" si="60"/>
        <v>143.72</v>
      </c>
      <c r="J182" s="42"/>
      <c r="K182" s="42"/>
    </row>
    <row r="183" spans="1:11" ht="33.6" customHeight="1" x14ac:dyDescent="0.2">
      <c r="A183" s="11" t="s">
        <v>3</v>
      </c>
      <c r="B183" s="11" t="s">
        <v>86</v>
      </c>
      <c r="C183" s="12">
        <v>86883</v>
      </c>
      <c r="D183" s="13" t="s">
        <v>455</v>
      </c>
      <c r="E183" s="11" t="s">
        <v>264</v>
      </c>
      <c r="F183" s="32">
        <v>19</v>
      </c>
      <c r="G183" s="32" t="s">
        <v>456</v>
      </c>
      <c r="H183" s="32">
        <f t="shared" si="58"/>
        <v>15.03</v>
      </c>
      <c r="I183" s="32">
        <f t="shared" si="60"/>
        <v>285.57</v>
      </c>
      <c r="J183" s="42"/>
      <c r="K183" s="42"/>
    </row>
    <row r="184" spans="1:11" ht="27.95" customHeight="1" x14ac:dyDescent="0.2">
      <c r="A184" s="16">
        <v>13.2</v>
      </c>
      <c r="B184" s="46"/>
      <c r="C184" s="46"/>
      <c r="D184" s="17" t="s">
        <v>457</v>
      </c>
      <c r="E184" s="46"/>
      <c r="F184" s="47"/>
      <c r="G184" s="47"/>
      <c r="H184" s="47"/>
      <c r="I184" s="47"/>
      <c r="J184" s="42"/>
      <c r="K184" s="42"/>
    </row>
    <row r="185" spans="1:11" ht="39.950000000000003" customHeight="1" x14ac:dyDescent="0.2">
      <c r="A185" s="21">
        <v>41306</v>
      </c>
      <c r="B185" s="11" t="s">
        <v>86</v>
      </c>
      <c r="C185" s="12">
        <v>97897</v>
      </c>
      <c r="D185" s="13" t="s">
        <v>458</v>
      </c>
      <c r="E185" s="11" t="s">
        <v>264</v>
      </c>
      <c r="F185" s="32">
        <v>6</v>
      </c>
      <c r="G185" s="32" t="s">
        <v>411</v>
      </c>
      <c r="H185" s="32">
        <f t="shared" si="58"/>
        <v>519.54</v>
      </c>
      <c r="I185" s="32">
        <f t="shared" ref="I185" si="61">ROUND(F185*H185,2)</f>
        <v>3117.24</v>
      </c>
      <c r="J185" s="42"/>
      <c r="K185" s="42"/>
    </row>
    <row r="186" spans="1:11" ht="39.950000000000003" customHeight="1" x14ac:dyDescent="0.2">
      <c r="A186" s="21">
        <v>41307</v>
      </c>
      <c r="B186" s="11" t="s">
        <v>86</v>
      </c>
      <c r="C186" s="12">
        <v>98102</v>
      </c>
      <c r="D186" s="13" t="s">
        <v>459</v>
      </c>
      <c r="E186" s="11" t="s">
        <v>264</v>
      </c>
      <c r="F186" s="32" t="s">
        <v>128</v>
      </c>
      <c r="G186" s="32" t="s">
        <v>460</v>
      </c>
      <c r="H186" s="32">
        <f t="shared" si="58"/>
        <v>205.43</v>
      </c>
      <c r="I186" s="32">
        <f t="shared" ref="I186:I190" si="62">ROUND(F186*H186,2)</f>
        <v>205.43</v>
      </c>
      <c r="J186" s="42"/>
      <c r="K186" s="42"/>
    </row>
    <row r="187" spans="1:11" ht="24.95" customHeight="1" x14ac:dyDescent="0.2">
      <c r="A187" s="21">
        <v>41308</v>
      </c>
      <c r="B187" s="11" t="s">
        <v>86</v>
      </c>
      <c r="C187" s="12">
        <v>89709</v>
      </c>
      <c r="D187" s="13" t="s">
        <v>461</v>
      </c>
      <c r="E187" s="11" t="s">
        <v>264</v>
      </c>
      <c r="F187" s="32">
        <v>6</v>
      </c>
      <c r="G187" s="32" t="s">
        <v>462</v>
      </c>
      <c r="H187" s="32">
        <f t="shared" si="58"/>
        <v>26.26</v>
      </c>
      <c r="I187" s="32">
        <f t="shared" si="62"/>
        <v>157.56</v>
      </c>
      <c r="J187" s="42"/>
      <c r="K187" s="42"/>
    </row>
    <row r="188" spans="1:11" ht="32.1" customHeight="1" x14ac:dyDescent="0.2">
      <c r="A188" s="21">
        <v>41309</v>
      </c>
      <c r="B188" s="11" t="s">
        <v>86</v>
      </c>
      <c r="C188" s="12">
        <v>98084</v>
      </c>
      <c r="D188" s="13" t="s">
        <v>463</v>
      </c>
      <c r="E188" s="11" t="s">
        <v>464</v>
      </c>
      <c r="F188" s="32" t="s">
        <v>128</v>
      </c>
      <c r="G188" s="32" t="s">
        <v>465</v>
      </c>
      <c r="H188" s="32">
        <f t="shared" si="58"/>
        <v>8648.68</v>
      </c>
      <c r="I188" s="32">
        <f t="shared" si="62"/>
        <v>8648.68</v>
      </c>
      <c r="J188" s="42"/>
      <c r="K188" s="42"/>
    </row>
    <row r="189" spans="1:11" ht="30.95" customHeight="1" x14ac:dyDescent="0.2">
      <c r="A189" s="21">
        <v>41310</v>
      </c>
      <c r="B189" s="11" t="s">
        <v>86</v>
      </c>
      <c r="C189" s="12">
        <v>98074</v>
      </c>
      <c r="D189" s="13" t="s">
        <v>466</v>
      </c>
      <c r="E189" s="11" t="s">
        <v>264</v>
      </c>
      <c r="F189" s="32" t="s">
        <v>128</v>
      </c>
      <c r="G189" s="32" t="s">
        <v>467</v>
      </c>
      <c r="H189" s="32">
        <f t="shared" si="58"/>
        <v>12730.48</v>
      </c>
      <c r="I189" s="32">
        <f t="shared" si="62"/>
        <v>12730.48</v>
      </c>
      <c r="J189" s="42"/>
      <c r="K189" s="42"/>
    </row>
    <row r="190" spans="1:11" ht="33.950000000000003" customHeight="1" x14ac:dyDescent="0.2">
      <c r="A190" s="21">
        <v>41311</v>
      </c>
      <c r="B190" s="11" t="s">
        <v>86</v>
      </c>
      <c r="C190" s="12">
        <v>98080</v>
      </c>
      <c r="D190" s="13" t="s">
        <v>468</v>
      </c>
      <c r="E190" s="11" t="s">
        <v>264</v>
      </c>
      <c r="F190" s="32" t="s">
        <v>128</v>
      </c>
      <c r="G190" s="32" t="s">
        <v>469</v>
      </c>
      <c r="H190" s="32">
        <f t="shared" si="58"/>
        <v>13586.13</v>
      </c>
      <c r="I190" s="32">
        <f t="shared" si="62"/>
        <v>13586.13</v>
      </c>
      <c r="J190" s="42"/>
      <c r="K190" s="42"/>
    </row>
    <row r="191" spans="1:11" ht="27" customHeight="1" x14ac:dyDescent="0.2">
      <c r="A191" s="39"/>
      <c r="B191" s="39"/>
      <c r="C191" s="39"/>
      <c r="D191" s="43"/>
      <c r="E191" s="39"/>
      <c r="F191" s="41"/>
      <c r="G191" s="33" t="s">
        <v>171</v>
      </c>
      <c r="H191" s="41"/>
      <c r="I191" s="34">
        <f>SUM(I164:I190)</f>
        <v>51868.869999999995</v>
      </c>
      <c r="J191" s="42"/>
      <c r="K191" s="42"/>
    </row>
    <row r="192" spans="1:11" ht="24.95" customHeight="1" x14ac:dyDescent="0.2">
      <c r="A192" s="39"/>
      <c r="B192" s="39"/>
      <c r="C192" s="39"/>
      <c r="D192" s="43"/>
      <c r="E192" s="39"/>
      <c r="F192" s="41"/>
      <c r="G192" s="41"/>
      <c r="H192" s="41"/>
      <c r="I192" s="41"/>
      <c r="J192" s="42"/>
      <c r="K192" s="42"/>
    </row>
    <row r="193" spans="1:11" ht="39.950000000000003" customHeight="1" x14ac:dyDescent="0.2">
      <c r="A193" s="6">
        <v>14</v>
      </c>
      <c r="B193" s="44"/>
      <c r="C193" s="44"/>
      <c r="D193" s="7" t="s">
        <v>470</v>
      </c>
      <c r="E193" s="8" t="s">
        <v>173</v>
      </c>
      <c r="F193" s="34" t="s">
        <v>174</v>
      </c>
      <c r="G193" s="34" t="s">
        <v>175</v>
      </c>
      <c r="H193" s="34" t="s">
        <v>176</v>
      </c>
      <c r="I193" s="34" t="s">
        <v>177</v>
      </c>
      <c r="J193" s="42"/>
      <c r="K193" s="42"/>
    </row>
    <row r="194" spans="1:11" ht="26.1" customHeight="1" x14ac:dyDescent="0.2">
      <c r="A194" s="16">
        <v>14.1</v>
      </c>
      <c r="B194" s="46"/>
      <c r="C194" s="46"/>
      <c r="D194" s="17" t="s">
        <v>471</v>
      </c>
      <c r="E194" s="46"/>
      <c r="F194" s="47"/>
      <c r="G194" s="47"/>
      <c r="H194" s="47"/>
      <c r="I194" s="47"/>
      <c r="J194" s="42"/>
      <c r="K194" s="42"/>
    </row>
    <row r="195" spans="1:11" ht="33.6" customHeight="1" x14ac:dyDescent="0.2">
      <c r="A195" s="21">
        <v>41640</v>
      </c>
      <c r="B195" s="11" t="s">
        <v>86</v>
      </c>
      <c r="C195" s="12">
        <v>86931</v>
      </c>
      <c r="D195" s="13" t="s">
        <v>472</v>
      </c>
      <c r="E195" s="11" t="s">
        <v>264</v>
      </c>
      <c r="F195" s="32" t="s">
        <v>396</v>
      </c>
      <c r="G195" s="32" t="s">
        <v>473</v>
      </c>
      <c r="H195" s="32">
        <f t="shared" ref="H195:H209" si="63">ROUND(G195*$J$4,2)</f>
        <v>607.6</v>
      </c>
      <c r="I195" s="32">
        <f t="shared" ref="I195" si="64">ROUND(F195*H195,2)</f>
        <v>1822.8</v>
      </c>
      <c r="J195" s="42"/>
      <c r="K195" s="42"/>
    </row>
    <row r="196" spans="1:11" ht="39.950000000000003" customHeight="1" x14ac:dyDescent="0.2">
      <c r="A196" s="21">
        <v>41641</v>
      </c>
      <c r="B196" s="11" t="s">
        <v>86</v>
      </c>
      <c r="C196" s="12">
        <v>95472</v>
      </c>
      <c r="D196" s="13" t="s">
        <v>474</v>
      </c>
      <c r="E196" s="11" t="s">
        <v>464</v>
      </c>
      <c r="F196" s="32" t="s">
        <v>453</v>
      </c>
      <c r="G196" s="32" t="s">
        <v>475</v>
      </c>
      <c r="H196" s="32">
        <f t="shared" si="63"/>
        <v>929.2</v>
      </c>
      <c r="I196" s="32">
        <f t="shared" ref="I196:I203" si="65">ROUND(F196*H196,2)</f>
        <v>1858.4</v>
      </c>
      <c r="J196" s="42"/>
      <c r="K196" s="42"/>
    </row>
    <row r="197" spans="1:11" ht="39" customHeight="1" x14ac:dyDescent="0.2">
      <c r="A197" s="21">
        <v>41642</v>
      </c>
      <c r="B197" s="11" t="s">
        <v>86</v>
      </c>
      <c r="C197" s="12">
        <v>86904</v>
      </c>
      <c r="D197" s="13" t="s">
        <v>476</v>
      </c>
      <c r="E197" s="11" t="s">
        <v>264</v>
      </c>
      <c r="F197" s="32" t="s">
        <v>422</v>
      </c>
      <c r="G197" s="32" t="s">
        <v>477</v>
      </c>
      <c r="H197" s="32">
        <f t="shared" si="63"/>
        <v>188.23</v>
      </c>
      <c r="I197" s="32">
        <f t="shared" si="65"/>
        <v>2446.9899999999998</v>
      </c>
      <c r="J197" s="42"/>
      <c r="K197" s="42"/>
    </row>
    <row r="198" spans="1:11" ht="39.950000000000003" customHeight="1" x14ac:dyDescent="0.2">
      <c r="A198" s="21">
        <v>41643</v>
      </c>
      <c r="B198" s="11" t="s">
        <v>86</v>
      </c>
      <c r="C198" s="12">
        <v>100860</v>
      </c>
      <c r="D198" s="13" t="s">
        <v>478</v>
      </c>
      <c r="E198" s="11" t="s">
        <v>264</v>
      </c>
      <c r="F198" s="32" t="s">
        <v>453</v>
      </c>
      <c r="G198" s="32" t="s">
        <v>479</v>
      </c>
      <c r="H198" s="32">
        <f t="shared" si="63"/>
        <v>112.23</v>
      </c>
      <c r="I198" s="32">
        <f t="shared" si="65"/>
        <v>224.46</v>
      </c>
      <c r="J198" s="42"/>
      <c r="K198" s="42"/>
    </row>
    <row r="199" spans="1:11" ht="39.950000000000003" customHeight="1" x14ac:dyDescent="0.2">
      <c r="A199" s="21">
        <v>41644</v>
      </c>
      <c r="B199" s="11" t="s">
        <v>86</v>
      </c>
      <c r="C199" s="12">
        <v>86906</v>
      </c>
      <c r="D199" s="13" t="s">
        <v>480</v>
      </c>
      <c r="E199" s="11" t="s">
        <v>264</v>
      </c>
      <c r="F199" s="32" t="s">
        <v>422</v>
      </c>
      <c r="G199" s="32" t="s">
        <v>481</v>
      </c>
      <c r="H199" s="32">
        <f t="shared" si="63"/>
        <v>110.7</v>
      </c>
      <c r="I199" s="32">
        <f t="shared" si="65"/>
        <v>1439.1</v>
      </c>
      <c r="J199" s="42"/>
      <c r="K199" s="42"/>
    </row>
    <row r="200" spans="1:11" ht="39.950000000000003" customHeight="1" x14ac:dyDescent="0.2">
      <c r="A200" s="21">
        <v>41645</v>
      </c>
      <c r="B200" s="11" t="s">
        <v>378</v>
      </c>
      <c r="C200" s="12">
        <v>11777</v>
      </c>
      <c r="D200" s="13" t="s">
        <v>482</v>
      </c>
      <c r="E200" s="11" t="s">
        <v>264</v>
      </c>
      <c r="F200" s="32" t="s">
        <v>128</v>
      </c>
      <c r="G200" s="32" t="s">
        <v>483</v>
      </c>
      <c r="H200" s="32">
        <f t="shared" si="63"/>
        <v>201.79</v>
      </c>
      <c r="I200" s="32">
        <f t="shared" si="65"/>
        <v>201.79</v>
      </c>
      <c r="J200" s="42"/>
      <c r="K200" s="42"/>
    </row>
    <row r="201" spans="1:11" ht="26.1" customHeight="1" x14ac:dyDescent="0.2">
      <c r="A201" s="21">
        <v>41646</v>
      </c>
      <c r="B201" s="11" t="s">
        <v>86</v>
      </c>
      <c r="C201" s="12">
        <v>95544</v>
      </c>
      <c r="D201" s="13" t="s">
        <v>484</v>
      </c>
      <c r="E201" s="11" t="s">
        <v>264</v>
      </c>
      <c r="F201" s="32" t="s">
        <v>362</v>
      </c>
      <c r="G201" s="32" t="s">
        <v>485</v>
      </c>
      <c r="H201" s="32">
        <f t="shared" si="63"/>
        <v>63.35</v>
      </c>
      <c r="I201" s="32">
        <f t="shared" si="65"/>
        <v>316.75</v>
      </c>
      <c r="J201" s="42"/>
      <c r="K201" s="42"/>
    </row>
    <row r="202" spans="1:11" ht="39.950000000000003" customHeight="1" x14ac:dyDescent="0.2">
      <c r="A202" s="21">
        <v>41647</v>
      </c>
      <c r="B202" s="11" t="s">
        <v>378</v>
      </c>
      <c r="C202" s="12">
        <v>37401</v>
      </c>
      <c r="D202" s="13" t="s">
        <v>486</v>
      </c>
      <c r="E202" s="11" t="s">
        <v>264</v>
      </c>
      <c r="F202" s="32" t="s">
        <v>487</v>
      </c>
      <c r="G202" s="32" t="s">
        <v>488</v>
      </c>
      <c r="H202" s="32">
        <f t="shared" si="63"/>
        <v>64.94</v>
      </c>
      <c r="I202" s="32">
        <f t="shared" si="65"/>
        <v>1103.98</v>
      </c>
      <c r="J202" s="42"/>
      <c r="K202" s="42"/>
    </row>
    <row r="203" spans="1:11" ht="39.950000000000003" customHeight="1" x14ac:dyDescent="0.2">
      <c r="A203" s="21">
        <v>41648</v>
      </c>
      <c r="B203" s="11" t="s">
        <v>86</v>
      </c>
      <c r="C203" s="12">
        <v>95547</v>
      </c>
      <c r="D203" s="13" t="s">
        <v>489</v>
      </c>
      <c r="E203" s="11" t="s">
        <v>264</v>
      </c>
      <c r="F203" s="32" t="s">
        <v>487</v>
      </c>
      <c r="G203" s="32" t="s">
        <v>490</v>
      </c>
      <c r="H203" s="32">
        <f t="shared" si="63"/>
        <v>75.849999999999994</v>
      </c>
      <c r="I203" s="32">
        <f t="shared" si="65"/>
        <v>1289.45</v>
      </c>
      <c r="J203" s="42"/>
      <c r="K203" s="42"/>
    </row>
    <row r="204" spans="1:11" ht="39.950000000000003" customHeight="1" x14ac:dyDescent="0.2">
      <c r="A204" s="21">
        <v>41649</v>
      </c>
      <c r="B204" s="11" t="s">
        <v>86</v>
      </c>
      <c r="C204" s="2">
        <v>100854</v>
      </c>
      <c r="D204" s="3" t="s">
        <v>606</v>
      </c>
      <c r="E204" s="4" t="s">
        <v>604</v>
      </c>
      <c r="F204" s="5">
        <v>17</v>
      </c>
      <c r="G204" s="32">
        <v>2130.67</v>
      </c>
      <c r="H204" s="32">
        <f t="shared" ref="H204" si="66">ROUND(G204*$J$4,2)</f>
        <v>2663.34</v>
      </c>
      <c r="I204" s="32">
        <f t="shared" ref="I204" si="67">ROUND(F204*H204,2)</f>
        <v>45276.78</v>
      </c>
      <c r="J204" s="42"/>
      <c r="K204" s="42"/>
    </row>
    <row r="205" spans="1:11" ht="63.75" customHeight="1" x14ac:dyDescent="0.2">
      <c r="A205" s="21">
        <v>41650</v>
      </c>
      <c r="B205" s="11" t="s">
        <v>86</v>
      </c>
      <c r="C205" s="2">
        <v>93441</v>
      </c>
      <c r="D205" s="3" t="s">
        <v>605</v>
      </c>
      <c r="E205" s="4" t="s">
        <v>604</v>
      </c>
      <c r="F205" s="5">
        <v>9</v>
      </c>
      <c r="G205" s="32">
        <v>1162.0899999999999</v>
      </c>
      <c r="H205" s="32">
        <f t="shared" ref="H205" si="68">ROUND(G205*$J$4,2)</f>
        <v>1452.61</v>
      </c>
      <c r="I205" s="32">
        <f t="shared" ref="I205" si="69">ROUND(F205*H205,2)</f>
        <v>13073.49</v>
      </c>
      <c r="J205" s="42"/>
      <c r="K205" s="42"/>
    </row>
    <row r="206" spans="1:11" ht="24.95" customHeight="1" x14ac:dyDescent="0.2">
      <c r="A206" s="16">
        <v>14.2</v>
      </c>
      <c r="B206" s="46"/>
      <c r="C206" s="46"/>
      <c r="D206" s="17" t="s">
        <v>491</v>
      </c>
      <c r="E206" s="46"/>
      <c r="F206" s="47"/>
      <c r="G206" s="47"/>
      <c r="H206" s="47"/>
      <c r="I206" s="47"/>
      <c r="J206" s="42"/>
      <c r="K206" s="42"/>
    </row>
    <row r="207" spans="1:11" ht="26.1" customHeight="1" x14ac:dyDescent="0.2">
      <c r="A207" s="21">
        <v>41671</v>
      </c>
      <c r="B207" s="11" t="s">
        <v>86</v>
      </c>
      <c r="C207" s="12">
        <v>100868</v>
      </c>
      <c r="D207" s="13" t="s">
        <v>492</v>
      </c>
      <c r="E207" s="11" t="s">
        <v>264</v>
      </c>
      <c r="F207" s="32" t="s">
        <v>362</v>
      </c>
      <c r="G207" s="32" t="s">
        <v>493</v>
      </c>
      <c r="H207" s="32">
        <f t="shared" si="63"/>
        <v>463.41</v>
      </c>
      <c r="I207" s="32">
        <f t="shared" ref="I207" si="70">ROUND(F207*H207,2)</f>
        <v>2317.0500000000002</v>
      </c>
      <c r="J207" s="42"/>
      <c r="K207" s="42"/>
    </row>
    <row r="208" spans="1:11" ht="27.2" customHeight="1" x14ac:dyDescent="0.2">
      <c r="A208" s="21">
        <v>41672</v>
      </c>
      <c r="B208" s="11" t="s">
        <v>86</v>
      </c>
      <c r="C208" s="12">
        <v>100864</v>
      </c>
      <c r="D208" s="13" t="s">
        <v>494</v>
      </c>
      <c r="E208" s="11" t="s">
        <v>264</v>
      </c>
      <c r="F208" s="32" t="s">
        <v>362</v>
      </c>
      <c r="G208" s="32" t="s">
        <v>495</v>
      </c>
      <c r="H208" s="32">
        <f t="shared" si="63"/>
        <v>884.76</v>
      </c>
      <c r="I208" s="32">
        <f t="shared" ref="I208:I209" si="71">ROUND(F208*H208,2)</f>
        <v>4423.8</v>
      </c>
      <c r="J208" s="42"/>
      <c r="K208" s="42"/>
    </row>
    <row r="209" spans="1:11" ht="54.95" customHeight="1" x14ac:dyDescent="0.2">
      <c r="A209" s="21">
        <v>41673</v>
      </c>
      <c r="B209" s="11" t="s">
        <v>86</v>
      </c>
      <c r="C209" s="12">
        <v>100875</v>
      </c>
      <c r="D209" s="13" t="s">
        <v>496</v>
      </c>
      <c r="E209" s="11" t="s">
        <v>264</v>
      </c>
      <c r="F209" s="32" t="s">
        <v>128</v>
      </c>
      <c r="G209" s="32" t="s">
        <v>497</v>
      </c>
      <c r="H209" s="32">
        <f t="shared" si="63"/>
        <v>1398.49</v>
      </c>
      <c r="I209" s="32">
        <f t="shared" si="71"/>
        <v>1398.49</v>
      </c>
      <c r="J209" s="42"/>
      <c r="K209" s="42"/>
    </row>
    <row r="210" spans="1:11" ht="27" customHeight="1" x14ac:dyDescent="0.2">
      <c r="A210" s="39"/>
      <c r="B210" s="39"/>
      <c r="C210" s="39"/>
      <c r="D210" s="43"/>
      <c r="E210" s="39"/>
      <c r="F210" s="41"/>
      <c r="G210" s="33" t="s">
        <v>171</v>
      </c>
      <c r="H210" s="41"/>
      <c r="I210" s="34">
        <f>SUM(I195:I209)</f>
        <v>77193.330000000016</v>
      </c>
      <c r="J210" s="42"/>
      <c r="K210" s="42"/>
    </row>
    <row r="211" spans="1:11" ht="26.1" customHeight="1" x14ac:dyDescent="0.2">
      <c r="A211" s="39"/>
      <c r="B211" s="39"/>
      <c r="C211" s="39"/>
      <c r="D211" s="43"/>
      <c r="E211" s="39"/>
      <c r="F211" s="41"/>
      <c r="G211" s="41"/>
      <c r="H211" s="41"/>
      <c r="I211" s="41"/>
      <c r="J211" s="42"/>
      <c r="K211" s="42"/>
    </row>
    <row r="212" spans="1:11" ht="39.950000000000003" customHeight="1" x14ac:dyDescent="0.2">
      <c r="A212" s="20">
        <v>15</v>
      </c>
      <c r="B212" s="49"/>
      <c r="C212" s="49"/>
      <c r="D212" s="9" t="s">
        <v>498</v>
      </c>
      <c r="E212" s="8" t="s">
        <v>173</v>
      </c>
      <c r="F212" s="34" t="s">
        <v>174</v>
      </c>
      <c r="G212" s="34" t="s">
        <v>175</v>
      </c>
      <c r="H212" s="34" t="s">
        <v>176</v>
      </c>
      <c r="I212" s="34" t="s">
        <v>177</v>
      </c>
      <c r="J212" s="42"/>
      <c r="K212" s="42"/>
    </row>
    <row r="213" spans="1:11" ht="24.95" customHeight="1" x14ac:dyDescent="0.2">
      <c r="A213" s="16">
        <v>15.1</v>
      </c>
      <c r="B213" s="46"/>
      <c r="C213" s="46"/>
      <c r="D213" s="17" t="s">
        <v>499</v>
      </c>
      <c r="E213" s="46"/>
      <c r="F213" s="47"/>
      <c r="G213" s="47"/>
      <c r="H213" s="47"/>
      <c r="I213" s="47"/>
      <c r="J213" s="42"/>
      <c r="K213" s="42"/>
    </row>
    <row r="214" spans="1:11" ht="54.95" customHeight="1" x14ac:dyDescent="0.2">
      <c r="A214" s="21">
        <v>42005</v>
      </c>
      <c r="B214" s="11" t="s">
        <v>86</v>
      </c>
      <c r="C214" s="12">
        <v>101532</v>
      </c>
      <c r="D214" s="13" t="s">
        <v>608</v>
      </c>
      <c r="E214" s="11" t="s">
        <v>264</v>
      </c>
      <c r="F214" s="32" t="s">
        <v>128</v>
      </c>
      <c r="G214" s="32" t="s">
        <v>500</v>
      </c>
      <c r="H214" s="32">
        <f t="shared" ref="H214:H253" si="72">ROUND(G214*$J$4,2)</f>
        <v>3967.99</v>
      </c>
      <c r="I214" s="32">
        <f t="shared" ref="I214" si="73">ROUND(F214*H214,2)</f>
        <v>3967.99</v>
      </c>
      <c r="J214" s="42"/>
      <c r="K214" s="42"/>
    </row>
    <row r="215" spans="1:11" ht="54" customHeight="1" x14ac:dyDescent="0.2">
      <c r="A215" s="21">
        <v>42006</v>
      </c>
      <c r="B215" s="11" t="s">
        <v>86</v>
      </c>
      <c r="C215" s="12">
        <v>101879</v>
      </c>
      <c r="D215" s="13" t="s">
        <v>501</v>
      </c>
      <c r="E215" s="11" t="s">
        <v>264</v>
      </c>
      <c r="F215" s="32">
        <v>2</v>
      </c>
      <c r="G215" s="32" t="s">
        <v>502</v>
      </c>
      <c r="H215" s="32">
        <f t="shared" si="72"/>
        <v>727.29</v>
      </c>
      <c r="I215" s="32">
        <f t="shared" ref="I215:I224" si="74">ROUND(F215*H215,2)</f>
        <v>1454.58</v>
      </c>
      <c r="J215" s="42"/>
      <c r="K215" s="42"/>
    </row>
    <row r="216" spans="1:11" ht="54" customHeight="1" x14ac:dyDescent="0.2">
      <c r="A216" s="21">
        <v>42007</v>
      </c>
      <c r="B216" s="11" t="s">
        <v>86</v>
      </c>
      <c r="C216" s="12">
        <v>101881</v>
      </c>
      <c r="D216" s="13" t="s">
        <v>501</v>
      </c>
      <c r="E216" s="11" t="s">
        <v>264</v>
      </c>
      <c r="F216" s="32">
        <v>1</v>
      </c>
      <c r="G216" s="32">
        <v>851.91</v>
      </c>
      <c r="H216" s="32">
        <f t="shared" ref="H216" si="75">ROUND(G216*$J$4,2)</f>
        <v>1064.8900000000001</v>
      </c>
      <c r="I216" s="32">
        <f t="shared" ref="I216" si="76">ROUND(F216*H216,2)</f>
        <v>1064.8900000000001</v>
      </c>
      <c r="J216" s="42"/>
      <c r="K216" s="42"/>
    </row>
    <row r="217" spans="1:11" ht="31.5" customHeight="1" x14ac:dyDescent="0.2">
      <c r="A217" s="21">
        <v>42008</v>
      </c>
      <c r="B217" s="11" t="s">
        <v>86</v>
      </c>
      <c r="C217" s="12">
        <v>93660</v>
      </c>
      <c r="D217" s="13" t="s">
        <v>503</v>
      </c>
      <c r="E217" s="11" t="s">
        <v>264</v>
      </c>
      <c r="F217" s="32">
        <v>12</v>
      </c>
      <c r="G217" s="32" t="s">
        <v>504</v>
      </c>
      <c r="H217" s="32">
        <f t="shared" si="72"/>
        <v>67.53</v>
      </c>
      <c r="I217" s="32">
        <f t="shared" si="74"/>
        <v>810.36</v>
      </c>
      <c r="J217" s="42"/>
      <c r="K217" s="42"/>
    </row>
    <row r="218" spans="1:11" ht="31.5" customHeight="1" x14ac:dyDescent="0.2">
      <c r="A218" s="21">
        <v>42009</v>
      </c>
      <c r="B218" s="11" t="s">
        <v>86</v>
      </c>
      <c r="C218" s="12">
        <v>93661</v>
      </c>
      <c r="D218" s="13" t="s">
        <v>505</v>
      </c>
      <c r="E218" s="11" t="s">
        <v>264</v>
      </c>
      <c r="F218" s="32">
        <v>15</v>
      </c>
      <c r="G218" s="32" t="s">
        <v>506</v>
      </c>
      <c r="H218" s="32">
        <f t="shared" si="72"/>
        <v>69.31</v>
      </c>
      <c r="I218" s="32">
        <f t="shared" si="74"/>
        <v>1039.6500000000001</v>
      </c>
      <c r="J218" s="42"/>
      <c r="K218" s="42"/>
    </row>
    <row r="219" spans="1:11" ht="31.5" customHeight="1" x14ac:dyDescent="0.2">
      <c r="A219" s="21">
        <v>42010</v>
      </c>
      <c r="B219" s="11" t="s">
        <v>86</v>
      </c>
      <c r="C219" s="12">
        <v>93662</v>
      </c>
      <c r="D219" s="13" t="s">
        <v>507</v>
      </c>
      <c r="E219" s="11" t="s">
        <v>264</v>
      </c>
      <c r="F219" s="32">
        <v>27</v>
      </c>
      <c r="G219" s="32" t="s">
        <v>508</v>
      </c>
      <c r="H219" s="32">
        <f t="shared" si="72"/>
        <v>72.75</v>
      </c>
      <c r="I219" s="32">
        <f t="shared" si="74"/>
        <v>1964.25</v>
      </c>
      <c r="J219" s="42"/>
      <c r="K219" s="42"/>
    </row>
    <row r="220" spans="1:11" ht="31.5" customHeight="1" x14ac:dyDescent="0.2">
      <c r="A220" s="21">
        <v>42011</v>
      </c>
      <c r="B220" s="11" t="s">
        <v>86</v>
      </c>
      <c r="C220" s="12">
        <v>93664</v>
      </c>
      <c r="D220" s="13" t="s">
        <v>509</v>
      </c>
      <c r="E220" s="11" t="s">
        <v>264</v>
      </c>
      <c r="F220" s="32" t="s">
        <v>396</v>
      </c>
      <c r="G220" s="32" t="s">
        <v>510</v>
      </c>
      <c r="H220" s="32">
        <f t="shared" si="72"/>
        <v>76.98</v>
      </c>
      <c r="I220" s="32">
        <f t="shared" si="74"/>
        <v>230.94</v>
      </c>
      <c r="J220" s="42"/>
      <c r="K220" s="42"/>
    </row>
    <row r="221" spans="1:11" ht="31.5" customHeight="1" x14ac:dyDescent="0.2">
      <c r="A221" s="21">
        <v>42012</v>
      </c>
      <c r="B221" s="11" t="s">
        <v>86</v>
      </c>
      <c r="C221" s="12">
        <v>93665</v>
      </c>
      <c r="D221" s="13" t="s">
        <v>511</v>
      </c>
      <c r="E221" s="11" t="s">
        <v>264</v>
      </c>
      <c r="F221" s="32" t="s">
        <v>128</v>
      </c>
      <c r="G221" s="32" t="s">
        <v>512</v>
      </c>
      <c r="H221" s="32">
        <f t="shared" si="72"/>
        <v>82.71</v>
      </c>
      <c r="I221" s="32">
        <f t="shared" si="74"/>
        <v>82.71</v>
      </c>
      <c r="J221" s="42"/>
      <c r="K221" s="42"/>
    </row>
    <row r="222" spans="1:11" ht="31.5" customHeight="1" x14ac:dyDescent="0.2">
      <c r="A222" s="21">
        <v>42013</v>
      </c>
      <c r="B222" s="65" t="s">
        <v>86</v>
      </c>
      <c r="C222" s="66">
        <v>93673</v>
      </c>
      <c r="D222" s="67" t="s">
        <v>633</v>
      </c>
      <c r="E222" s="65" t="s">
        <v>107</v>
      </c>
      <c r="F222" s="68">
        <v>2</v>
      </c>
      <c r="G222" s="69">
        <v>101.88</v>
      </c>
      <c r="H222" s="32">
        <f t="shared" ref="H222" si="77">ROUND(G222*$J$4,2)</f>
        <v>127.35</v>
      </c>
      <c r="I222" s="32">
        <f t="shared" ref="I222" si="78">ROUND(F222*H222,2)</f>
        <v>254.7</v>
      </c>
      <c r="J222" s="42"/>
      <c r="K222" s="42"/>
    </row>
    <row r="223" spans="1:11" ht="31.5" customHeight="1" x14ac:dyDescent="0.2">
      <c r="A223" s="21">
        <v>42014</v>
      </c>
      <c r="B223" s="65" t="s">
        <v>86</v>
      </c>
      <c r="C223" s="66">
        <v>101894</v>
      </c>
      <c r="D223" s="67" t="s">
        <v>634</v>
      </c>
      <c r="E223" s="65" t="s">
        <v>107</v>
      </c>
      <c r="F223" s="68">
        <v>1</v>
      </c>
      <c r="G223" s="69">
        <v>161.91999999999999</v>
      </c>
      <c r="H223" s="32">
        <f t="shared" ref="H223" si="79">ROUND(G223*$J$4,2)</f>
        <v>202.4</v>
      </c>
      <c r="I223" s="32">
        <f t="shared" ref="I223" si="80">ROUND(F223*H223,2)</f>
        <v>202.4</v>
      </c>
      <c r="J223" s="42"/>
      <c r="K223" s="42"/>
    </row>
    <row r="224" spans="1:11" ht="39.950000000000003" customHeight="1" x14ac:dyDescent="0.2">
      <c r="A224" s="21">
        <v>42015</v>
      </c>
      <c r="B224" s="11" t="s">
        <v>513</v>
      </c>
      <c r="C224" s="12">
        <v>39447</v>
      </c>
      <c r="D224" s="13" t="s">
        <v>514</v>
      </c>
      <c r="E224" s="11" t="s">
        <v>264</v>
      </c>
      <c r="F224" s="32">
        <v>5</v>
      </c>
      <c r="G224" s="32" t="s">
        <v>515</v>
      </c>
      <c r="H224" s="32">
        <f t="shared" si="72"/>
        <v>175.01</v>
      </c>
      <c r="I224" s="32">
        <f t="shared" si="74"/>
        <v>875.05</v>
      </c>
      <c r="J224" s="42"/>
      <c r="K224" s="42"/>
    </row>
    <row r="225" spans="1:11" ht="39.950000000000003" customHeight="1" x14ac:dyDescent="0.2">
      <c r="A225" s="21">
        <v>42016</v>
      </c>
      <c r="B225" s="70" t="s">
        <v>86</v>
      </c>
      <c r="C225" s="71">
        <v>92986</v>
      </c>
      <c r="D225" s="72" t="s">
        <v>611</v>
      </c>
      <c r="E225" s="70" t="s">
        <v>53</v>
      </c>
      <c r="F225" s="73">
        <v>54</v>
      </c>
      <c r="G225" s="74">
        <v>37.32</v>
      </c>
      <c r="H225" s="32">
        <f t="shared" ref="H225:H246" si="81">ROUND(G225*$J$4,2)</f>
        <v>46.65</v>
      </c>
      <c r="I225" s="32">
        <f t="shared" ref="I225:I246" si="82">ROUND(F225*H225,2)</f>
        <v>2519.1</v>
      </c>
      <c r="J225" s="42"/>
      <c r="K225" s="42"/>
    </row>
    <row r="226" spans="1:11" ht="39.950000000000003" customHeight="1" x14ac:dyDescent="0.2">
      <c r="A226" s="21">
        <v>42017</v>
      </c>
      <c r="B226" s="70" t="s">
        <v>86</v>
      </c>
      <c r="C226" s="71">
        <v>92986</v>
      </c>
      <c r="D226" s="72" t="s">
        <v>612</v>
      </c>
      <c r="E226" s="70" t="s">
        <v>53</v>
      </c>
      <c r="F226" s="73">
        <v>54</v>
      </c>
      <c r="G226" s="74">
        <v>37.32</v>
      </c>
      <c r="H226" s="32">
        <f t="shared" si="81"/>
        <v>46.65</v>
      </c>
      <c r="I226" s="32">
        <f t="shared" si="82"/>
        <v>2519.1</v>
      </c>
      <c r="J226" s="42"/>
      <c r="K226" s="42"/>
    </row>
    <row r="227" spans="1:11" ht="39.950000000000003" customHeight="1" x14ac:dyDescent="0.2">
      <c r="A227" s="21">
        <v>42018</v>
      </c>
      <c r="B227" s="70" t="s">
        <v>86</v>
      </c>
      <c r="C227" s="71">
        <v>92986</v>
      </c>
      <c r="D227" s="72" t="s">
        <v>613</v>
      </c>
      <c r="E227" s="70" t="s">
        <v>53</v>
      </c>
      <c r="F227" s="73">
        <v>54</v>
      </c>
      <c r="G227" s="74">
        <v>37.32</v>
      </c>
      <c r="H227" s="32">
        <f t="shared" si="81"/>
        <v>46.65</v>
      </c>
      <c r="I227" s="32">
        <f t="shared" si="82"/>
        <v>2519.1</v>
      </c>
      <c r="J227" s="42"/>
      <c r="K227" s="42"/>
    </row>
    <row r="228" spans="1:11" ht="39.950000000000003" customHeight="1" x14ac:dyDescent="0.2">
      <c r="A228" s="21">
        <v>42019</v>
      </c>
      <c r="B228" s="70" t="s">
        <v>86</v>
      </c>
      <c r="C228" s="71">
        <v>92986</v>
      </c>
      <c r="D228" s="72" t="s">
        <v>614</v>
      </c>
      <c r="E228" s="70" t="s">
        <v>53</v>
      </c>
      <c r="F228" s="73">
        <v>54</v>
      </c>
      <c r="G228" s="74">
        <v>37.32</v>
      </c>
      <c r="H228" s="32">
        <f t="shared" si="81"/>
        <v>46.65</v>
      </c>
      <c r="I228" s="32">
        <f t="shared" si="82"/>
        <v>2519.1</v>
      </c>
      <c r="J228" s="42"/>
      <c r="K228" s="42"/>
    </row>
    <row r="229" spans="1:11" ht="39.950000000000003" customHeight="1" x14ac:dyDescent="0.2">
      <c r="A229" s="21">
        <v>42020</v>
      </c>
      <c r="B229" s="70" t="s">
        <v>86</v>
      </c>
      <c r="C229" s="71">
        <v>92984</v>
      </c>
      <c r="D229" s="72" t="s">
        <v>615</v>
      </c>
      <c r="E229" s="70" t="s">
        <v>53</v>
      </c>
      <c r="F229" s="73">
        <v>54</v>
      </c>
      <c r="G229" s="74">
        <v>27.17</v>
      </c>
      <c r="H229" s="32">
        <f t="shared" si="81"/>
        <v>33.96</v>
      </c>
      <c r="I229" s="32">
        <f t="shared" si="82"/>
        <v>1833.84</v>
      </c>
      <c r="J229" s="42"/>
      <c r="K229" s="42"/>
    </row>
    <row r="230" spans="1:11" ht="39.950000000000003" customHeight="1" x14ac:dyDescent="0.2">
      <c r="A230" s="21">
        <v>42021</v>
      </c>
      <c r="B230" s="70" t="s">
        <v>86</v>
      </c>
      <c r="C230" s="71">
        <v>92980</v>
      </c>
      <c r="D230" s="72" t="s">
        <v>616</v>
      </c>
      <c r="E230" s="70" t="s">
        <v>53</v>
      </c>
      <c r="F230" s="73">
        <v>65</v>
      </c>
      <c r="G230" s="74">
        <v>10.09</v>
      </c>
      <c r="H230" s="32">
        <f t="shared" si="81"/>
        <v>12.61</v>
      </c>
      <c r="I230" s="32">
        <f t="shared" si="82"/>
        <v>819.65</v>
      </c>
      <c r="J230" s="42"/>
      <c r="K230" s="42"/>
    </row>
    <row r="231" spans="1:11" ht="39.950000000000003" customHeight="1" x14ac:dyDescent="0.2">
      <c r="A231" s="21">
        <v>42022</v>
      </c>
      <c r="B231" s="70" t="s">
        <v>86</v>
      </c>
      <c r="C231" s="71">
        <v>92980</v>
      </c>
      <c r="D231" s="72" t="s">
        <v>617</v>
      </c>
      <c r="E231" s="70" t="s">
        <v>53</v>
      </c>
      <c r="F231" s="73">
        <v>65</v>
      </c>
      <c r="G231" s="74">
        <v>10.09</v>
      </c>
      <c r="H231" s="32">
        <f t="shared" si="81"/>
        <v>12.61</v>
      </c>
      <c r="I231" s="32">
        <f t="shared" si="82"/>
        <v>819.65</v>
      </c>
      <c r="J231" s="42"/>
      <c r="K231" s="42"/>
    </row>
    <row r="232" spans="1:11" ht="39.950000000000003" customHeight="1" x14ac:dyDescent="0.2">
      <c r="A232" s="21">
        <v>42023</v>
      </c>
      <c r="B232" s="70" t="s">
        <v>86</v>
      </c>
      <c r="C232" s="71">
        <v>92980</v>
      </c>
      <c r="D232" s="72" t="s">
        <v>618</v>
      </c>
      <c r="E232" s="70" t="s">
        <v>53</v>
      </c>
      <c r="F232" s="73">
        <v>65</v>
      </c>
      <c r="G232" s="74">
        <v>10.09</v>
      </c>
      <c r="H232" s="32">
        <f t="shared" si="81"/>
        <v>12.61</v>
      </c>
      <c r="I232" s="32">
        <f t="shared" si="82"/>
        <v>819.65</v>
      </c>
      <c r="J232" s="42"/>
      <c r="K232" s="42"/>
    </row>
    <row r="233" spans="1:11" ht="39.950000000000003" customHeight="1" x14ac:dyDescent="0.2">
      <c r="A233" s="21">
        <v>42024</v>
      </c>
      <c r="B233" s="70" t="s">
        <v>86</v>
      </c>
      <c r="C233" s="71">
        <v>92980</v>
      </c>
      <c r="D233" s="72" t="s">
        <v>619</v>
      </c>
      <c r="E233" s="70" t="s">
        <v>53</v>
      </c>
      <c r="F233" s="73">
        <v>65</v>
      </c>
      <c r="G233" s="74">
        <v>10.09</v>
      </c>
      <c r="H233" s="32">
        <f t="shared" si="81"/>
        <v>12.61</v>
      </c>
      <c r="I233" s="32">
        <f t="shared" si="82"/>
        <v>819.65</v>
      </c>
      <c r="J233" s="42"/>
      <c r="K233" s="42"/>
    </row>
    <row r="234" spans="1:11" ht="39.950000000000003" customHeight="1" x14ac:dyDescent="0.2">
      <c r="A234" s="21">
        <v>42025</v>
      </c>
      <c r="B234" s="70" t="s">
        <v>86</v>
      </c>
      <c r="C234" s="71">
        <v>92980</v>
      </c>
      <c r="D234" s="72" t="s">
        <v>620</v>
      </c>
      <c r="E234" s="70" t="s">
        <v>53</v>
      </c>
      <c r="F234" s="73">
        <v>65</v>
      </c>
      <c r="G234" s="74">
        <v>10.09</v>
      </c>
      <c r="H234" s="32">
        <f t="shared" si="81"/>
        <v>12.61</v>
      </c>
      <c r="I234" s="32">
        <f t="shared" si="82"/>
        <v>819.65</v>
      </c>
      <c r="J234" s="42"/>
      <c r="K234" s="42"/>
    </row>
    <row r="235" spans="1:11" ht="39.950000000000003" customHeight="1" x14ac:dyDescent="0.2">
      <c r="A235" s="21">
        <v>42026</v>
      </c>
      <c r="B235" s="70" t="s">
        <v>86</v>
      </c>
      <c r="C235" s="71">
        <v>91930</v>
      </c>
      <c r="D235" s="72" t="s">
        <v>621</v>
      </c>
      <c r="E235" s="70" t="s">
        <v>53</v>
      </c>
      <c r="F235" s="73">
        <v>28</v>
      </c>
      <c r="G235" s="74">
        <v>9.4499999999999993</v>
      </c>
      <c r="H235" s="32">
        <f t="shared" si="81"/>
        <v>11.81</v>
      </c>
      <c r="I235" s="32">
        <f t="shared" si="82"/>
        <v>330.68</v>
      </c>
      <c r="J235" s="42"/>
      <c r="K235" s="42"/>
    </row>
    <row r="236" spans="1:11" ht="39.950000000000003" customHeight="1" x14ac:dyDescent="0.2">
      <c r="A236" s="21">
        <v>42027</v>
      </c>
      <c r="B236" s="70" t="s">
        <v>86</v>
      </c>
      <c r="C236" s="71">
        <v>91930</v>
      </c>
      <c r="D236" s="72" t="s">
        <v>622</v>
      </c>
      <c r="E236" s="70" t="s">
        <v>53</v>
      </c>
      <c r="F236" s="73">
        <v>28</v>
      </c>
      <c r="G236" s="74">
        <v>9.4499999999999993</v>
      </c>
      <c r="H236" s="32">
        <f t="shared" si="81"/>
        <v>11.81</v>
      </c>
      <c r="I236" s="32">
        <f t="shared" si="82"/>
        <v>330.68</v>
      </c>
      <c r="J236" s="42"/>
      <c r="K236" s="42"/>
    </row>
    <row r="237" spans="1:11" ht="39.950000000000003" customHeight="1" x14ac:dyDescent="0.2">
      <c r="A237" s="21">
        <v>42028</v>
      </c>
      <c r="B237" s="70" t="s">
        <v>86</v>
      </c>
      <c r="C237" s="71">
        <v>91930</v>
      </c>
      <c r="D237" s="72" t="s">
        <v>623</v>
      </c>
      <c r="E237" s="70" t="s">
        <v>53</v>
      </c>
      <c r="F237" s="73">
        <v>28</v>
      </c>
      <c r="G237" s="74">
        <v>9.4499999999999993</v>
      </c>
      <c r="H237" s="32">
        <f t="shared" si="81"/>
        <v>11.81</v>
      </c>
      <c r="I237" s="32">
        <f t="shared" si="82"/>
        <v>330.68</v>
      </c>
      <c r="J237" s="42"/>
      <c r="K237" s="42"/>
    </row>
    <row r="238" spans="1:11" ht="39.950000000000003" customHeight="1" x14ac:dyDescent="0.2">
      <c r="A238" s="21">
        <v>42029</v>
      </c>
      <c r="B238" s="70" t="s">
        <v>86</v>
      </c>
      <c r="C238" s="71">
        <v>91928</v>
      </c>
      <c r="D238" s="72" t="s">
        <v>624</v>
      </c>
      <c r="E238" s="70" t="s">
        <v>53</v>
      </c>
      <c r="F238" s="73">
        <v>100</v>
      </c>
      <c r="G238" s="74">
        <v>6.83</v>
      </c>
      <c r="H238" s="32">
        <f t="shared" si="81"/>
        <v>8.5399999999999991</v>
      </c>
      <c r="I238" s="32">
        <f t="shared" si="82"/>
        <v>854</v>
      </c>
      <c r="J238" s="42"/>
      <c r="K238" s="42"/>
    </row>
    <row r="239" spans="1:11" ht="39.950000000000003" customHeight="1" x14ac:dyDescent="0.2">
      <c r="A239" s="21">
        <v>42030</v>
      </c>
      <c r="B239" s="70" t="s">
        <v>86</v>
      </c>
      <c r="C239" s="71">
        <v>91928</v>
      </c>
      <c r="D239" s="72" t="s">
        <v>625</v>
      </c>
      <c r="E239" s="70" t="s">
        <v>53</v>
      </c>
      <c r="F239" s="73">
        <v>100</v>
      </c>
      <c r="G239" s="74">
        <v>6.83</v>
      </c>
      <c r="H239" s="32">
        <f t="shared" si="81"/>
        <v>8.5399999999999991</v>
      </c>
      <c r="I239" s="32">
        <f t="shared" si="82"/>
        <v>854</v>
      </c>
      <c r="J239" s="42"/>
      <c r="K239" s="42"/>
    </row>
    <row r="240" spans="1:11" ht="39.950000000000003" customHeight="1" x14ac:dyDescent="0.2">
      <c r="A240" s="21">
        <v>42031</v>
      </c>
      <c r="B240" s="70" t="s">
        <v>86</v>
      </c>
      <c r="C240" s="71">
        <v>91928</v>
      </c>
      <c r="D240" s="72" t="s">
        <v>626</v>
      </c>
      <c r="E240" s="70" t="s">
        <v>53</v>
      </c>
      <c r="F240" s="73">
        <v>75</v>
      </c>
      <c r="G240" s="74">
        <v>6.83</v>
      </c>
      <c r="H240" s="32">
        <f t="shared" si="81"/>
        <v>8.5399999999999991</v>
      </c>
      <c r="I240" s="32">
        <f t="shared" si="82"/>
        <v>640.5</v>
      </c>
      <c r="J240" s="42"/>
      <c r="K240" s="42"/>
    </row>
    <row r="241" spans="1:11" ht="39.950000000000003" customHeight="1" x14ac:dyDescent="0.2">
      <c r="A241" s="21">
        <v>42032</v>
      </c>
      <c r="B241" s="70" t="s">
        <v>86</v>
      </c>
      <c r="C241" s="71">
        <v>91926</v>
      </c>
      <c r="D241" s="72" t="s">
        <v>627</v>
      </c>
      <c r="E241" s="70" t="s">
        <v>53</v>
      </c>
      <c r="F241" s="73">
        <v>1000</v>
      </c>
      <c r="G241" s="74">
        <v>4.51</v>
      </c>
      <c r="H241" s="32">
        <f t="shared" si="81"/>
        <v>5.64</v>
      </c>
      <c r="I241" s="32">
        <f t="shared" si="82"/>
        <v>5640</v>
      </c>
      <c r="J241" s="42"/>
      <c r="K241" s="42"/>
    </row>
    <row r="242" spans="1:11" ht="39.950000000000003" customHeight="1" x14ac:dyDescent="0.2">
      <c r="A242" s="21">
        <v>42033</v>
      </c>
      <c r="B242" s="70" t="s">
        <v>86</v>
      </c>
      <c r="C242" s="71">
        <v>91926</v>
      </c>
      <c r="D242" s="72" t="s">
        <v>628</v>
      </c>
      <c r="E242" s="70" t="s">
        <v>53</v>
      </c>
      <c r="F242" s="73">
        <v>1000</v>
      </c>
      <c r="G242" s="74">
        <v>4.51</v>
      </c>
      <c r="H242" s="32">
        <f t="shared" si="81"/>
        <v>5.64</v>
      </c>
      <c r="I242" s="32">
        <f t="shared" si="82"/>
        <v>5640</v>
      </c>
      <c r="J242" s="42"/>
      <c r="K242" s="42"/>
    </row>
    <row r="243" spans="1:11" ht="39.950000000000003" customHeight="1" x14ac:dyDescent="0.2">
      <c r="A243" s="21">
        <v>42034</v>
      </c>
      <c r="B243" s="70" t="s">
        <v>86</v>
      </c>
      <c r="C243" s="71">
        <v>91926</v>
      </c>
      <c r="D243" s="72" t="s">
        <v>629</v>
      </c>
      <c r="E243" s="70" t="s">
        <v>53</v>
      </c>
      <c r="F243" s="73">
        <v>700</v>
      </c>
      <c r="G243" s="74">
        <v>4.51</v>
      </c>
      <c r="H243" s="32">
        <f t="shared" si="81"/>
        <v>5.64</v>
      </c>
      <c r="I243" s="32">
        <f t="shared" si="82"/>
        <v>3948</v>
      </c>
      <c r="J243" s="42"/>
      <c r="K243" s="42"/>
    </row>
    <row r="244" spans="1:11" ht="39.950000000000003" customHeight="1" x14ac:dyDescent="0.2">
      <c r="A244" s="21">
        <v>42035</v>
      </c>
      <c r="B244" s="70" t="s">
        <v>86</v>
      </c>
      <c r="C244" s="71">
        <v>91924</v>
      </c>
      <c r="D244" s="72" t="s">
        <v>630</v>
      </c>
      <c r="E244" s="70" t="s">
        <v>53</v>
      </c>
      <c r="F244" s="73">
        <v>330</v>
      </c>
      <c r="G244" s="74">
        <v>3.18</v>
      </c>
      <c r="H244" s="32">
        <f t="shared" si="81"/>
        <v>3.98</v>
      </c>
      <c r="I244" s="32">
        <f t="shared" si="82"/>
        <v>1313.4</v>
      </c>
      <c r="J244" s="42"/>
      <c r="K244" s="42"/>
    </row>
    <row r="245" spans="1:11" ht="39.950000000000003" customHeight="1" x14ac:dyDescent="0.2">
      <c r="A245" s="21" t="s">
        <v>635</v>
      </c>
      <c r="B245" s="70" t="s">
        <v>86</v>
      </c>
      <c r="C245" s="71">
        <v>91924</v>
      </c>
      <c r="D245" s="72" t="s">
        <v>631</v>
      </c>
      <c r="E245" s="70" t="s">
        <v>53</v>
      </c>
      <c r="F245" s="73">
        <v>350</v>
      </c>
      <c r="G245" s="74">
        <v>3.18</v>
      </c>
      <c r="H245" s="32">
        <f t="shared" si="81"/>
        <v>3.98</v>
      </c>
      <c r="I245" s="32">
        <f t="shared" si="82"/>
        <v>1393</v>
      </c>
      <c r="J245" s="42"/>
      <c r="K245" s="42"/>
    </row>
    <row r="246" spans="1:11" ht="39.950000000000003" customHeight="1" x14ac:dyDescent="0.2">
      <c r="A246" s="21" t="s">
        <v>636</v>
      </c>
      <c r="B246" s="70" t="s">
        <v>86</v>
      </c>
      <c r="C246" s="71">
        <v>91924</v>
      </c>
      <c r="D246" s="72" t="s">
        <v>632</v>
      </c>
      <c r="E246" s="70" t="s">
        <v>53</v>
      </c>
      <c r="F246" s="73">
        <v>380</v>
      </c>
      <c r="G246" s="74">
        <v>3.18</v>
      </c>
      <c r="H246" s="32">
        <f t="shared" si="81"/>
        <v>3.98</v>
      </c>
      <c r="I246" s="32">
        <f t="shared" si="82"/>
        <v>1512.4</v>
      </c>
      <c r="J246" s="42"/>
      <c r="K246" s="42"/>
    </row>
    <row r="247" spans="1:11" ht="36" customHeight="1" x14ac:dyDescent="0.2">
      <c r="A247" s="16">
        <v>15.2</v>
      </c>
      <c r="B247" s="46"/>
      <c r="C247" s="46"/>
      <c r="D247" s="17" t="s">
        <v>516</v>
      </c>
      <c r="E247" s="46"/>
      <c r="F247" s="47"/>
      <c r="G247" s="47"/>
      <c r="H247" s="47"/>
      <c r="I247" s="47"/>
      <c r="J247" s="42"/>
      <c r="K247" s="42"/>
    </row>
    <row r="248" spans="1:11" ht="69.95" customHeight="1" x14ac:dyDescent="0.2">
      <c r="A248" s="21">
        <v>42036</v>
      </c>
      <c r="B248" s="11" t="s">
        <v>86</v>
      </c>
      <c r="C248" s="12">
        <v>104476</v>
      </c>
      <c r="D248" s="13" t="s">
        <v>517</v>
      </c>
      <c r="E248" s="11" t="s">
        <v>264</v>
      </c>
      <c r="F248" s="32" t="s">
        <v>362</v>
      </c>
      <c r="G248" s="32" t="s">
        <v>518</v>
      </c>
      <c r="H248" s="32">
        <f t="shared" si="72"/>
        <v>227.71</v>
      </c>
      <c r="I248" s="32">
        <f t="shared" ref="I248" si="83">ROUND(F248*H248,2)</f>
        <v>1138.55</v>
      </c>
      <c r="J248" s="42"/>
      <c r="K248" s="42"/>
    </row>
    <row r="249" spans="1:11" ht="69.599999999999994" customHeight="1" x14ac:dyDescent="0.2">
      <c r="A249" s="21">
        <v>42037</v>
      </c>
      <c r="B249" s="11" t="s">
        <v>86</v>
      </c>
      <c r="C249" s="12">
        <v>104475</v>
      </c>
      <c r="D249" s="13" t="s">
        <v>519</v>
      </c>
      <c r="E249" s="11" t="s">
        <v>264</v>
      </c>
      <c r="F249" s="32">
        <v>68</v>
      </c>
      <c r="G249" s="32" t="s">
        <v>520</v>
      </c>
      <c r="H249" s="32">
        <f t="shared" si="72"/>
        <v>178.13</v>
      </c>
      <c r="I249" s="32">
        <f t="shared" ref="I249:I253" si="84">ROUND(F249*H249,2)</f>
        <v>12112.84</v>
      </c>
      <c r="J249" s="42"/>
      <c r="K249" s="42"/>
    </row>
    <row r="250" spans="1:11" ht="69" customHeight="1" x14ac:dyDescent="0.2">
      <c r="A250" s="21">
        <v>42038</v>
      </c>
      <c r="B250" s="11" t="s">
        <v>86</v>
      </c>
      <c r="C250" s="12">
        <v>104477</v>
      </c>
      <c r="D250" s="13" t="s">
        <v>521</v>
      </c>
      <c r="E250" s="11" t="s">
        <v>264</v>
      </c>
      <c r="F250" s="32">
        <v>35</v>
      </c>
      <c r="G250" s="32" t="s">
        <v>522</v>
      </c>
      <c r="H250" s="32">
        <f t="shared" si="72"/>
        <v>175.99</v>
      </c>
      <c r="I250" s="32">
        <f t="shared" si="84"/>
        <v>6159.65</v>
      </c>
      <c r="J250" s="42"/>
      <c r="K250" s="42"/>
    </row>
    <row r="251" spans="1:11" ht="39.950000000000003" customHeight="1" x14ac:dyDescent="0.2">
      <c r="A251" s="21">
        <v>42039</v>
      </c>
      <c r="B251" s="11" t="s">
        <v>86</v>
      </c>
      <c r="C251" s="12">
        <v>103782</v>
      </c>
      <c r="D251" s="13" t="s">
        <v>523</v>
      </c>
      <c r="E251" s="11" t="s">
        <v>264</v>
      </c>
      <c r="F251" s="32" t="s">
        <v>362</v>
      </c>
      <c r="G251" s="32" t="s">
        <v>524</v>
      </c>
      <c r="H251" s="32">
        <f t="shared" si="72"/>
        <v>47.19</v>
      </c>
      <c r="I251" s="32">
        <f t="shared" si="84"/>
        <v>235.95</v>
      </c>
      <c r="J251" s="42"/>
      <c r="K251" s="42"/>
    </row>
    <row r="252" spans="1:11" ht="39.950000000000003" customHeight="1" x14ac:dyDescent="0.2">
      <c r="A252" s="21">
        <v>42040</v>
      </c>
      <c r="B252" s="11" t="s">
        <v>86</v>
      </c>
      <c r="C252" s="12">
        <v>97587</v>
      </c>
      <c r="D252" s="13" t="s">
        <v>525</v>
      </c>
      <c r="E252" s="11" t="s">
        <v>264</v>
      </c>
      <c r="F252" s="32">
        <v>41</v>
      </c>
      <c r="G252" s="32" t="s">
        <v>526</v>
      </c>
      <c r="H252" s="32">
        <f t="shared" si="72"/>
        <v>338.31</v>
      </c>
      <c r="I252" s="32">
        <f t="shared" si="84"/>
        <v>13870.71</v>
      </c>
      <c r="J252" s="42"/>
      <c r="K252" s="42"/>
    </row>
    <row r="253" spans="1:11" ht="39.950000000000003" customHeight="1" x14ac:dyDescent="0.2">
      <c r="A253" s="21">
        <v>42041</v>
      </c>
      <c r="B253" s="11" t="s">
        <v>86</v>
      </c>
      <c r="C253" s="2">
        <v>97607</v>
      </c>
      <c r="D253" s="3" t="s">
        <v>651</v>
      </c>
      <c r="E253" s="4" t="s">
        <v>604</v>
      </c>
      <c r="F253" s="5">
        <v>13</v>
      </c>
      <c r="G253" s="32" t="s">
        <v>527</v>
      </c>
      <c r="H253" s="32">
        <f t="shared" si="72"/>
        <v>457.14</v>
      </c>
      <c r="I253" s="32">
        <f t="shared" si="84"/>
        <v>5942.82</v>
      </c>
      <c r="J253" s="42"/>
      <c r="K253" s="42"/>
    </row>
    <row r="254" spans="1:11" ht="24.95" customHeight="1" x14ac:dyDescent="0.2">
      <c r="A254" s="39"/>
      <c r="B254" s="39"/>
      <c r="C254" s="39"/>
      <c r="D254" s="43"/>
      <c r="E254" s="39"/>
      <c r="F254" s="41"/>
      <c r="G254" s="33" t="s">
        <v>171</v>
      </c>
      <c r="H254" s="41"/>
      <c r="I254" s="34">
        <f>SUM(I214:I253)</f>
        <v>90203.87</v>
      </c>
      <c r="J254" s="42"/>
      <c r="K254" s="42"/>
    </row>
    <row r="255" spans="1:11" ht="24.95" customHeight="1" x14ac:dyDescent="0.2">
      <c r="A255" s="39"/>
      <c r="B255" s="39"/>
      <c r="C255" s="39"/>
      <c r="D255" s="43"/>
      <c r="E255" s="39"/>
      <c r="F255" s="41"/>
      <c r="G255" s="41"/>
      <c r="H255" s="41"/>
      <c r="I255" s="41"/>
      <c r="J255" s="42"/>
      <c r="K255" s="42"/>
    </row>
    <row r="256" spans="1:11" ht="39.950000000000003" customHeight="1" x14ac:dyDescent="0.2">
      <c r="A256" s="6">
        <v>16</v>
      </c>
      <c r="B256" s="44"/>
      <c r="C256" s="44"/>
      <c r="D256" s="7" t="s">
        <v>528</v>
      </c>
      <c r="E256" s="8" t="s">
        <v>173</v>
      </c>
      <c r="F256" s="34" t="s">
        <v>174</v>
      </c>
      <c r="G256" s="34" t="s">
        <v>175</v>
      </c>
      <c r="H256" s="34" t="s">
        <v>176</v>
      </c>
      <c r="I256" s="34" t="s">
        <v>177</v>
      </c>
      <c r="J256" s="42"/>
      <c r="K256" s="42"/>
    </row>
    <row r="257" spans="1:11" ht="39.950000000000003" customHeight="1" x14ac:dyDescent="0.2">
      <c r="A257" s="10" t="s">
        <v>38</v>
      </c>
      <c r="B257" s="11" t="s">
        <v>378</v>
      </c>
      <c r="C257" s="12">
        <v>10891</v>
      </c>
      <c r="D257" s="13" t="s">
        <v>529</v>
      </c>
      <c r="E257" s="11" t="s">
        <v>264</v>
      </c>
      <c r="F257" s="32" t="s">
        <v>453</v>
      </c>
      <c r="G257" s="32" t="s">
        <v>530</v>
      </c>
      <c r="H257" s="32">
        <f t="shared" ref="H257:H259" si="85">ROUND(G257*$J$4,2)</f>
        <v>196.94</v>
      </c>
      <c r="I257" s="32">
        <f t="shared" ref="I257" si="86">ROUND(F257*H257,2)</f>
        <v>393.88</v>
      </c>
      <c r="J257" s="42"/>
      <c r="K257" s="42"/>
    </row>
    <row r="258" spans="1:11" ht="39.950000000000003" customHeight="1" x14ac:dyDescent="0.2">
      <c r="A258" s="10" t="s">
        <v>39</v>
      </c>
      <c r="B258" s="11" t="s">
        <v>378</v>
      </c>
      <c r="C258" s="12">
        <v>10886</v>
      </c>
      <c r="D258" s="13" t="s">
        <v>531</v>
      </c>
      <c r="E258" s="11" t="s">
        <v>264</v>
      </c>
      <c r="F258" s="32" t="s">
        <v>128</v>
      </c>
      <c r="G258" s="32" t="s">
        <v>532</v>
      </c>
      <c r="H258" s="32">
        <f t="shared" si="85"/>
        <v>203.65</v>
      </c>
      <c r="I258" s="32">
        <f t="shared" ref="I258:I259" si="87">ROUND(F258*H258,2)</f>
        <v>203.65</v>
      </c>
      <c r="J258" s="42"/>
      <c r="K258" s="42"/>
    </row>
    <row r="259" spans="1:11" ht="40.5" customHeight="1" x14ac:dyDescent="0.2">
      <c r="A259" s="10" t="s">
        <v>40</v>
      </c>
      <c r="B259" s="11" t="s">
        <v>378</v>
      </c>
      <c r="C259" s="12">
        <v>37557</v>
      </c>
      <c r="D259" s="13" t="s">
        <v>533</v>
      </c>
      <c r="E259" s="11" t="s">
        <v>264</v>
      </c>
      <c r="F259" s="32">
        <v>5</v>
      </c>
      <c r="G259" s="32" t="s">
        <v>534</v>
      </c>
      <c r="H259" s="32">
        <f t="shared" si="85"/>
        <v>16.93</v>
      </c>
      <c r="I259" s="32">
        <f t="shared" si="87"/>
        <v>84.65</v>
      </c>
      <c r="J259" s="42"/>
      <c r="K259" s="42"/>
    </row>
    <row r="260" spans="1:11" ht="40.5" customHeight="1" x14ac:dyDescent="0.2">
      <c r="A260" s="10" t="s">
        <v>680</v>
      </c>
      <c r="B260" s="75" t="s">
        <v>86</v>
      </c>
      <c r="C260" s="79">
        <v>97599</v>
      </c>
      <c r="D260" s="77" t="s">
        <v>675</v>
      </c>
      <c r="E260" s="75" t="s">
        <v>107</v>
      </c>
      <c r="F260" s="78">
        <v>12</v>
      </c>
      <c r="G260" s="80">
        <v>28.89</v>
      </c>
      <c r="H260" s="94">
        <f t="shared" ref="H260:H264" si="88">ROUND(G260*$J$4,2)</f>
        <v>36.11</v>
      </c>
      <c r="I260" s="32">
        <f t="shared" ref="I260:I264" si="89">ROUND(F260*H260,2)</f>
        <v>433.32</v>
      </c>
      <c r="J260" s="42"/>
      <c r="K260" s="42"/>
    </row>
    <row r="261" spans="1:11" ht="40.5" customHeight="1" x14ac:dyDescent="0.2">
      <c r="A261" s="10" t="s">
        <v>681</v>
      </c>
      <c r="B261" s="75" t="s">
        <v>609</v>
      </c>
      <c r="C261" s="79">
        <v>22</v>
      </c>
      <c r="D261" s="77" t="s">
        <v>676</v>
      </c>
      <c r="E261" s="75" t="s">
        <v>610</v>
      </c>
      <c r="F261" s="78">
        <v>8</v>
      </c>
      <c r="G261" s="80">
        <f>[1]Composição!G213</f>
        <v>255.08</v>
      </c>
      <c r="H261" s="94">
        <f t="shared" si="88"/>
        <v>318.85000000000002</v>
      </c>
      <c r="I261" s="32">
        <f t="shared" si="89"/>
        <v>2550.8000000000002</v>
      </c>
      <c r="J261" s="42"/>
      <c r="K261" s="42"/>
    </row>
    <row r="262" spans="1:11" ht="40.5" customHeight="1" x14ac:dyDescent="0.2">
      <c r="A262" s="10" t="s">
        <v>682</v>
      </c>
      <c r="B262" s="75" t="s">
        <v>609</v>
      </c>
      <c r="C262" s="79">
        <v>23</v>
      </c>
      <c r="D262" s="77" t="s">
        <v>677</v>
      </c>
      <c r="E262" s="75" t="s">
        <v>610</v>
      </c>
      <c r="F262" s="78">
        <v>3</v>
      </c>
      <c r="G262" s="80">
        <f>[1]Composição!G217</f>
        <v>3.65</v>
      </c>
      <c r="H262" s="94">
        <f t="shared" si="88"/>
        <v>4.5599999999999996</v>
      </c>
      <c r="I262" s="32">
        <f t="shared" si="89"/>
        <v>13.68</v>
      </c>
      <c r="J262" s="42"/>
      <c r="K262" s="42"/>
    </row>
    <row r="263" spans="1:11" ht="40.5" customHeight="1" x14ac:dyDescent="0.2">
      <c r="A263" s="10" t="s">
        <v>683</v>
      </c>
      <c r="B263" s="75" t="s">
        <v>609</v>
      </c>
      <c r="C263" s="79">
        <v>24</v>
      </c>
      <c r="D263" s="77" t="s">
        <v>678</v>
      </c>
      <c r="E263" s="75" t="s">
        <v>610</v>
      </c>
      <c r="F263" s="78">
        <v>1</v>
      </c>
      <c r="G263" s="80">
        <f>[1]Composição!G221</f>
        <v>6.89</v>
      </c>
      <c r="H263" s="94">
        <f t="shared" si="88"/>
        <v>8.61</v>
      </c>
      <c r="I263" s="32">
        <f t="shared" si="89"/>
        <v>8.61</v>
      </c>
      <c r="J263" s="42"/>
      <c r="K263" s="42"/>
    </row>
    <row r="264" spans="1:11" ht="40.5" customHeight="1" x14ac:dyDescent="0.2">
      <c r="A264" s="10" t="s">
        <v>684</v>
      </c>
      <c r="B264" s="75" t="s">
        <v>609</v>
      </c>
      <c r="C264" s="79">
        <v>25</v>
      </c>
      <c r="D264" s="77" t="s">
        <v>679</v>
      </c>
      <c r="E264" s="75" t="s">
        <v>610</v>
      </c>
      <c r="F264" s="78">
        <v>1</v>
      </c>
      <c r="G264" s="80">
        <f>[1]Composição!G225</f>
        <v>3170</v>
      </c>
      <c r="H264" s="94">
        <f t="shared" si="88"/>
        <v>3962.5</v>
      </c>
      <c r="I264" s="32">
        <f t="shared" si="89"/>
        <v>3962.5</v>
      </c>
      <c r="J264" s="42"/>
      <c r="K264" s="42"/>
    </row>
    <row r="265" spans="1:11" ht="24.95" customHeight="1" x14ac:dyDescent="0.2">
      <c r="A265" s="39"/>
      <c r="B265" s="39"/>
      <c r="C265" s="39"/>
      <c r="D265" s="43"/>
      <c r="E265" s="39"/>
      <c r="F265" s="41"/>
      <c r="G265" s="33" t="s">
        <v>171</v>
      </c>
      <c r="H265" s="41"/>
      <c r="I265" s="34">
        <f>SUM(I257:I264)</f>
        <v>7651.09</v>
      </c>
      <c r="J265" s="42"/>
      <c r="K265" s="42"/>
    </row>
    <row r="266" spans="1:11" ht="26.1" customHeight="1" x14ac:dyDescent="0.2">
      <c r="A266" s="39"/>
      <c r="B266" s="39"/>
      <c r="C266" s="39"/>
      <c r="D266" s="43"/>
      <c r="E266" s="39"/>
      <c r="F266" s="41"/>
      <c r="G266" s="41"/>
      <c r="H266" s="41"/>
      <c r="I266" s="41"/>
      <c r="J266" s="42"/>
      <c r="K266" s="42"/>
    </row>
    <row r="267" spans="1:11" ht="39" customHeight="1" x14ac:dyDescent="0.2">
      <c r="A267" s="6">
        <v>17</v>
      </c>
      <c r="B267" s="44"/>
      <c r="C267" s="44"/>
      <c r="D267" s="7" t="s">
        <v>535</v>
      </c>
      <c r="E267" s="8" t="s">
        <v>173</v>
      </c>
      <c r="F267" s="34" t="s">
        <v>174</v>
      </c>
      <c r="G267" s="34" t="s">
        <v>175</v>
      </c>
      <c r="H267" s="34" t="s">
        <v>176</v>
      </c>
      <c r="I267" s="34" t="s">
        <v>177</v>
      </c>
      <c r="J267" s="42"/>
      <c r="K267" s="42"/>
    </row>
    <row r="268" spans="1:11" ht="69.95" customHeight="1" x14ac:dyDescent="0.2">
      <c r="A268" s="10" t="s">
        <v>37</v>
      </c>
      <c r="B268" s="11" t="s">
        <v>167</v>
      </c>
      <c r="C268" s="12">
        <v>43765</v>
      </c>
      <c r="D268" s="13" t="s">
        <v>536</v>
      </c>
      <c r="E268" s="11" t="s">
        <v>264</v>
      </c>
      <c r="F268" s="32" t="s">
        <v>128</v>
      </c>
      <c r="G268" s="32" t="s">
        <v>537</v>
      </c>
      <c r="H268" s="32">
        <f t="shared" ref="H268" si="90">ROUND(G268*$J$4,2)</f>
        <v>1102.03</v>
      </c>
      <c r="I268" s="32">
        <f t="shared" ref="I268" si="91">ROUND(F268*H268,2)</f>
        <v>1102.03</v>
      </c>
      <c r="J268" s="42"/>
      <c r="K268" s="42"/>
    </row>
    <row r="269" spans="1:11" ht="24.95" customHeight="1" x14ac:dyDescent="0.2">
      <c r="A269" s="39"/>
      <c r="B269" s="39"/>
      <c r="C269" s="39"/>
      <c r="D269" s="43"/>
      <c r="E269" s="39"/>
      <c r="F269" s="41"/>
      <c r="G269" s="33" t="s">
        <v>171</v>
      </c>
      <c r="H269" s="41"/>
      <c r="I269" s="34">
        <f>I268</f>
        <v>1102.03</v>
      </c>
      <c r="J269" s="42"/>
      <c r="K269" s="42"/>
    </row>
    <row r="270" spans="1:11" ht="26.1" customHeight="1" x14ac:dyDescent="0.2">
      <c r="A270" s="39"/>
      <c r="B270" s="39"/>
      <c r="C270" s="39"/>
      <c r="D270" s="43"/>
      <c r="E270" s="39"/>
      <c r="F270" s="41"/>
      <c r="G270" s="41"/>
      <c r="H270" s="41"/>
      <c r="I270" s="41"/>
      <c r="J270" s="42"/>
      <c r="K270" s="42"/>
    </row>
    <row r="271" spans="1:11" ht="39.950000000000003" customHeight="1" x14ac:dyDescent="0.2">
      <c r="A271" s="6">
        <v>18</v>
      </c>
      <c r="B271" s="44"/>
      <c r="C271" s="44"/>
      <c r="D271" s="7" t="s">
        <v>538</v>
      </c>
      <c r="E271" s="8" t="s">
        <v>173</v>
      </c>
      <c r="F271" s="34" t="s">
        <v>174</v>
      </c>
      <c r="G271" s="34" t="s">
        <v>175</v>
      </c>
      <c r="H271" s="34" t="s">
        <v>176</v>
      </c>
      <c r="I271" s="34" t="s">
        <v>177</v>
      </c>
      <c r="J271" s="42"/>
      <c r="K271" s="42"/>
    </row>
    <row r="272" spans="1:11" ht="54.95" customHeight="1" x14ac:dyDescent="0.2">
      <c r="A272" s="10" t="s">
        <v>41</v>
      </c>
      <c r="B272" s="11" t="s">
        <v>86</v>
      </c>
      <c r="C272" s="12">
        <v>98522</v>
      </c>
      <c r="D272" s="13" t="s">
        <v>539</v>
      </c>
      <c r="E272" s="11" t="s">
        <v>164</v>
      </c>
      <c r="F272" s="32">
        <v>192</v>
      </c>
      <c r="G272" s="32" t="s">
        <v>87</v>
      </c>
      <c r="H272" s="32">
        <f t="shared" ref="H272:H275" si="92">ROUND(G272*$J$4,2)</f>
        <v>233.53</v>
      </c>
      <c r="I272" s="32">
        <f t="shared" ref="I272" si="93">ROUND(F272*H272,2)</f>
        <v>44837.760000000002</v>
      </c>
      <c r="J272" s="42"/>
      <c r="K272" s="42"/>
    </row>
    <row r="273" spans="1:11" ht="39.950000000000003" customHeight="1" x14ac:dyDescent="0.2">
      <c r="A273" s="10" t="s">
        <v>42</v>
      </c>
      <c r="B273" s="11" t="s">
        <v>86</v>
      </c>
      <c r="C273" s="12">
        <v>102362</v>
      </c>
      <c r="D273" s="13" t="s">
        <v>540</v>
      </c>
      <c r="E273" s="11" t="s">
        <v>187</v>
      </c>
      <c r="F273" s="32" t="s">
        <v>244</v>
      </c>
      <c r="G273" s="32" t="s">
        <v>88</v>
      </c>
      <c r="H273" s="32">
        <f t="shared" si="92"/>
        <v>208.78</v>
      </c>
      <c r="I273" s="32">
        <f t="shared" ref="I273:I275" si="94">ROUND(F273*H273,2)</f>
        <v>4593.16</v>
      </c>
      <c r="J273" s="42"/>
      <c r="K273" s="42"/>
    </row>
    <row r="274" spans="1:11" ht="39.950000000000003" customHeight="1" x14ac:dyDescent="0.2">
      <c r="A274" s="10" t="s">
        <v>43</v>
      </c>
      <c r="B274" s="11" t="s">
        <v>86</v>
      </c>
      <c r="C274" s="12">
        <v>102362</v>
      </c>
      <c r="D274" s="13" t="s">
        <v>541</v>
      </c>
      <c r="E274" s="11" t="s">
        <v>187</v>
      </c>
      <c r="F274" s="32" t="s">
        <v>542</v>
      </c>
      <c r="G274" s="32" t="s">
        <v>88</v>
      </c>
      <c r="H274" s="32">
        <f t="shared" si="92"/>
        <v>208.78</v>
      </c>
      <c r="I274" s="32">
        <f t="shared" si="94"/>
        <v>2755.9</v>
      </c>
      <c r="J274" s="42"/>
      <c r="K274" s="42"/>
    </row>
    <row r="275" spans="1:11" ht="24.95" customHeight="1" x14ac:dyDescent="0.2">
      <c r="A275" s="10" t="s">
        <v>44</v>
      </c>
      <c r="B275" s="11" t="s">
        <v>86</v>
      </c>
      <c r="C275" s="12">
        <v>99803</v>
      </c>
      <c r="D275" s="13" t="s">
        <v>543</v>
      </c>
      <c r="E275" s="11" t="s">
        <v>187</v>
      </c>
      <c r="F275" s="32" t="s">
        <v>544</v>
      </c>
      <c r="G275" s="32" t="s">
        <v>545</v>
      </c>
      <c r="H275" s="32">
        <f t="shared" si="92"/>
        <v>2.44</v>
      </c>
      <c r="I275" s="32">
        <f t="shared" si="94"/>
        <v>1464</v>
      </c>
      <c r="J275" s="42"/>
      <c r="K275" s="42"/>
    </row>
    <row r="276" spans="1:11" ht="25.7" customHeight="1" x14ac:dyDescent="0.2">
      <c r="A276" s="39"/>
      <c r="B276" s="39"/>
      <c r="C276" s="39"/>
      <c r="D276" s="43"/>
      <c r="E276" s="39"/>
      <c r="F276" s="41"/>
      <c r="G276" s="33" t="s">
        <v>171</v>
      </c>
      <c r="H276" s="41"/>
      <c r="I276" s="34">
        <f>SUM(I272:I275)</f>
        <v>53650.82</v>
      </c>
      <c r="J276" s="42"/>
      <c r="K276" s="42"/>
    </row>
    <row r="277" spans="1:11" ht="26.1" customHeight="1" x14ac:dyDescent="0.2">
      <c r="A277" s="39"/>
      <c r="B277" s="39"/>
      <c r="C277" s="39"/>
      <c r="D277" s="43"/>
      <c r="E277" s="39"/>
      <c r="F277" s="41"/>
      <c r="G277" s="41"/>
      <c r="H277" s="41"/>
      <c r="I277" s="41"/>
      <c r="J277" s="42"/>
      <c r="K277" s="42"/>
    </row>
    <row r="278" spans="1:11" ht="39.950000000000003" customHeight="1" x14ac:dyDescent="0.2">
      <c r="A278" s="6">
        <v>19</v>
      </c>
      <c r="B278" s="44"/>
      <c r="C278" s="44"/>
      <c r="D278" s="7" t="s">
        <v>46</v>
      </c>
      <c r="E278" s="8" t="s">
        <v>173</v>
      </c>
      <c r="F278" s="34" t="s">
        <v>174</v>
      </c>
      <c r="G278" s="34" t="s">
        <v>175</v>
      </c>
      <c r="H278" s="34" t="s">
        <v>176</v>
      </c>
      <c r="I278" s="34" t="s">
        <v>177</v>
      </c>
      <c r="J278" s="42"/>
      <c r="K278" s="42"/>
    </row>
    <row r="279" spans="1:11" ht="39.950000000000003" customHeight="1" x14ac:dyDescent="0.2">
      <c r="A279" s="10" t="s">
        <v>47</v>
      </c>
      <c r="B279" s="11" t="s">
        <v>86</v>
      </c>
      <c r="C279" s="12">
        <v>103247</v>
      </c>
      <c r="D279" s="13" t="s">
        <v>49</v>
      </c>
      <c r="E279" s="11" t="s">
        <v>48</v>
      </c>
      <c r="F279" s="32">
        <v>12</v>
      </c>
      <c r="G279" s="52">
        <v>2536.0700000000002</v>
      </c>
      <c r="H279" s="32">
        <f t="shared" ref="H279:H280" si="95">ROUND(G279*$J$4,2)</f>
        <v>3170.09</v>
      </c>
      <c r="I279" s="32">
        <f t="shared" ref="I279:I280" si="96">ROUND(F279*H279,2)</f>
        <v>38041.08</v>
      </c>
      <c r="J279" s="42"/>
      <c r="K279" s="42"/>
    </row>
    <row r="280" spans="1:11" ht="39.950000000000003" customHeight="1" x14ac:dyDescent="0.2">
      <c r="A280" s="10" t="s">
        <v>70</v>
      </c>
      <c r="B280" s="11" t="s">
        <v>86</v>
      </c>
      <c r="C280" s="12">
        <v>103251</v>
      </c>
      <c r="D280" s="13" t="s">
        <v>50</v>
      </c>
      <c r="E280" s="11" t="s">
        <v>48</v>
      </c>
      <c r="F280" s="32">
        <v>3</v>
      </c>
      <c r="G280" s="52">
        <v>2904.16</v>
      </c>
      <c r="H280" s="32">
        <f t="shared" si="95"/>
        <v>3630.2</v>
      </c>
      <c r="I280" s="32">
        <f t="shared" si="96"/>
        <v>10890.6</v>
      </c>
      <c r="J280" s="42"/>
      <c r="K280" s="42"/>
    </row>
    <row r="281" spans="1:11" ht="39.950000000000003" customHeight="1" x14ac:dyDescent="0.2">
      <c r="A281" s="10" t="s">
        <v>71</v>
      </c>
      <c r="B281" s="11" t="s">
        <v>86</v>
      </c>
      <c r="C281" s="12">
        <v>103262</v>
      </c>
      <c r="D281" s="13" t="s">
        <v>51</v>
      </c>
      <c r="E281" s="11" t="s">
        <v>48</v>
      </c>
      <c r="F281" s="32">
        <v>2</v>
      </c>
      <c r="G281" s="52">
        <v>7314.78</v>
      </c>
      <c r="H281" s="32">
        <f t="shared" ref="H281:H295" si="97">ROUND(G281*$J$4,2)</f>
        <v>9143.48</v>
      </c>
      <c r="I281" s="32">
        <f t="shared" ref="I281:I295" si="98">ROUND(F281*H281,2)</f>
        <v>18286.96</v>
      </c>
      <c r="J281" s="42"/>
      <c r="K281" s="42"/>
    </row>
    <row r="282" spans="1:11" ht="39.950000000000003" customHeight="1" x14ac:dyDescent="0.2">
      <c r="A282" s="10" t="s">
        <v>72</v>
      </c>
      <c r="B282" s="11" t="s">
        <v>86</v>
      </c>
      <c r="C282" s="12">
        <v>103289</v>
      </c>
      <c r="D282" s="13" t="s">
        <v>52</v>
      </c>
      <c r="E282" s="11" t="s">
        <v>53</v>
      </c>
      <c r="F282" s="32">
        <v>289</v>
      </c>
      <c r="G282" s="52">
        <v>36.380000000000003</v>
      </c>
      <c r="H282" s="32">
        <f t="shared" si="97"/>
        <v>45.48</v>
      </c>
      <c r="I282" s="32">
        <f t="shared" si="98"/>
        <v>13143.72</v>
      </c>
      <c r="J282" s="42"/>
      <c r="K282" s="42"/>
    </row>
    <row r="283" spans="1:11" ht="39.950000000000003" customHeight="1" x14ac:dyDescent="0.2">
      <c r="A283" s="10" t="s">
        <v>73</v>
      </c>
      <c r="B283" s="11" t="s">
        <v>86</v>
      </c>
      <c r="C283" s="12">
        <v>103290</v>
      </c>
      <c r="D283" s="13" t="s">
        <v>54</v>
      </c>
      <c r="E283" s="11" t="s">
        <v>53</v>
      </c>
      <c r="F283" s="32">
        <v>208</v>
      </c>
      <c r="G283" s="52">
        <v>59.72</v>
      </c>
      <c r="H283" s="32">
        <f t="shared" si="97"/>
        <v>74.650000000000006</v>
      </c>
      <c r="I283" s="32">
        <f t="shared" si="98"/>
        <v>15527.2</v>
      </c>
      <c r="J283" s="42"/>
      <c r="K283" s="42"/>
    </row>
    <row r="284" spans="1:11" ht="39.950000000000003" customHeight="1" x14ac:dyDescent="0.2">
      <c r="A284" s="10" t="s">
        <v>74</v>
      </c>
      <c r="B284" s="11" t="s">
        <v>86</v>
      </c>
      <c r="C284" s="12">
        <v>103291</v>
      </c>
      <c r="D284" s="13" t="s">
        <v>55</v>
      </c>
      <c r="E284" s="11" t="s">
        <v>53</v>
      </c>
      <c r="F284" s="32">
        <v>105</v>
      </c>
      <c r="G284" s="52">
        <v>74.319999999999993</v>
      </c>
      <c r="H284" s="32">
        <f t="shared" si="97"/>
        <v>92.9</v>
      </c>
      <c r="I284" s="32">
        <f t="shared" si="98"/>
        <v>9754.5</v>
      </c>
      <c r="J284" s="42"/>
      <c r="K284" s="42"/>
    </row>
    <row r="285" spans="1:11" ht="39.950000000000003" customHeight="1" x14ac:dyDescent="0.2">
      <c r="A285" s="10" t="s">
        <v>75</v>
      </c>
      <c r="B285" s="11" t="s">
        <v>86</v>
      </c>
      <c r="C285" s="12">
        <v>103292</v>
      </c>
      <c r="D285" s="13" t="s">
        <v>56</v>
      </c>
      <c r="E285" s="11" t="s">
        <v>53</v>
      </c>
      <c r="F285" s="32">
        <v>24</v>
      </c>
      <c r="G285" s="52">
        <v>89.97</v>
      </c>
      <c r="H285" s="32">
        <f t="shared" si="97"/>
        <v>112.46</v>
      </c>
      <c r="I285" s="32">
        <f t="shared" si="98"/>
        <v>2699.04</v>
      </c>
      <c r="J285" s="42"/>
      <c r="K285" s="42"/>
    </row>
    <row r="286" spans="1:11" ht="39.950000000000003" customHeight="1" x14ac:dyDescent="0.2">
      <c r="A286" s="10" t="s">
        <v>76</v>
      </c>
      <c r="B286" s="11" t="s">
        <v>86</v>
      </c>
      <c r="C286" s="12" t="s">
        <v>69</v>
      </c>
      <c r="D286" s="13" t="s">
        <v>57</v>
      </c>
      <c r="E286" s="11" t="s">
        <v>58</v>
      </c>
      <c r="F286" s="32">
        <v>15.65</v>
      </c>
      <c r="G286" s="52">
        <v>88.48</v>
      </c>
      <c r="H286" s="32">
        <f t="shared" si="97"/>
        <v>110.6</v>
      </c>
      <c r="I286" s="32">
        <f t="shared" si="98"/>
        <v>1730.89</v>
      </c>
      <c r="J286" s="42"/>
      <c r="K286" s="42"/>
    </row>
    <row r="287" spans="1:11" ht="39.950000000000003" customHeight="1" x14ac:dyDescent="0.2">
      <c r="A287" s="10" t="s">
        <v>77</v>
      </c>
      <c r="B287" s="11" t="s">
        <v>86</v>
      </c>
      <c r="C287" s="12">
        <v>103288</v>
      </c>
      <c r="D287" s="13" t="s">
        <v>59</v>
      </c>
      <c r="E287" s="11" t="s">
        <v>60</v>
      </c>
      <c r="F287" s="32">
        <v>16</v>
      </c>
      <c r="G287" s="53">
        <v>17.3</v>
      </c>
      <c r="H287" s="32">
        <f t="shared" si="97"/>
        <v>21.63</v>
      </c>
      <c r="I287" s="32">
        <f t="shared" si="98"/>
        <v>346.08</v>
      </c>
      <c r="J287" s="42"/>
      <c r="K287" s="42"/>
    </row>
    <row r="288" spans="1:11" ht="39.950000000000003" customHeight="1" x14ac:dyDescent="0.2">
      <c r="A288" s="10" t="s">
        <v>78</v>
      </c>
      <c r="B288" s="11" t="s">
        <v>86</v>
      </c>
      <c r="C288" s="11">
        <v>90443</v>
      </c>
      <c r="D288" s="54" t="s">
        <v>61</v>
      </c>
      <c r="E288" s="11" t="s">
        <v>53</v>
      </c>
      <c r="F288" s="55">
        <v>78.25</v>
      </c>
      <c r="G288" s="53">
        <v>13.25</v>
      </c>
      <c r="H288" s="32">
        <f t="shared" si="97"/>
        <v>16.559999999999999</v>
      </c>
      <c r="I288" s="32">
        <f t="shared" si="98"/>
        <v>1295.82</v>
      </c>
      <c r="J288" s="42"/>
      <c r="K288" s="42"/>
    </row>
    <row r="289" spans="1:11" ht="39.950000000000003" customHeight="1" x14ac:dyDescent="0.2">
      <c r="A289" s="10" t="s">
        <v>79</v>
      </c>
      <c r="B289" s="11" t="s">
        <v>86</v>
      </c>
      <c r="C289" s="11">
        <v>90441</v>
      </c>
      <c r="D289" s="54" t="s">
        <v>62</v>
      </c>
      <c r="E289" s="11" t="s">
        <v>48</v>
      </c>
      <c r="F289" s="55">
        <v>16</v>
      </c>
      <c r="G289" s="53">
        <v>126.83</v>
      </c>
      <c r="H289" s="32">
        <f t="shared" si="97"/>
        <v>158.54</v>
      </c>
      <c r="I289" s="32">
        <f t="shared" si="98"/>
        <v>2536.64</v>
      </c>
      <c r="J289" s="42"/>
      <c r="K289" s="42"/>
    </row>
    <row r="290" spans="1:11" ht="39.950000000000003" customHeight="1" x14ac:dyDescent="0.2">
      <c r="A290" s="10" t="s">
        <v>80</v>
      </c>
      <c r="B290" s="11" t="s">
        <v>86</v>
      </c>
      <c r="C290" s="11">
        <v>89865</v>
      </c>
      <c r="D290" s="54" t="s">
        <v>63</v>
      </c>
      <c r="E290" s="11" t="s">
        <v>53</v>
      </c>
      <c r="F290" s="55">
        <v>313</v>
      </c>
      <c r="G290" s="53">
        <v>13.78</v>
      </c>
      <c r="H290" s="32">
        <f t="shared" si="97"/>
        <v>17.23</v>
      </c>
      <c r="I290" s="32">
        <f t="shared" si="98"/>
        <v>5392.99</v>
      </c>
      <c r="J290" s="42"/>
      <c r="K290" s="42"/>
    </row>
    <row r="291" spans="1:11" ht="39.950000000000003" customHeight="1" x14ac:dyDescent="0.2">
      <c r="A291" s="10" t="s">
        <v>81</v>
      </c>
      <c r="B291" s="11" t="s">
        <v>86</v>
      </c>
      <c r="C291" s="11">
        <v>89866</v>
      </c>
      <c r="D291" s="54" t="s">
        <v>64</v>
      </c>
      <c r="E291" s="11" t="s">
        <v>48</v>
      </c>
      <c r="F291" s="55">
        <v>64</v>
      </c>
      <c r="G291" s="53">
        <v>5.35</v>
      </c>
      <c r="H291" s="32">
        <f t="shared" si="97"/>
        <v>6.69</v>
      </c>
      <c r="I291" s="32">
        <f t="shared" si="98"/>
        <v>428.16</v>
      </c>
      <c r="J291" s="42"/>
      <c r="K291" s="42"/>
    </row>
    <row r="292" spans="1:11" ht="39.950000000000003" customHeight="1" x14ac:dyDescent="0.2">
      <c r="A292" s="10" t="s">
        <v>82</v>
      </c>
      <c r="B292" s="11" t="s">
        <v>86</v>
      </c>
      <c r="C292" s="12">
        <v>89868</v>
      </c>
      <c r="D292" s="54" t="s">
        <v>65</v>
      </c>
      <c r="E292" s="11" t="s">
        <v>48</v>
      </c>
      <c r="F292" s="55">
        <v>16</v>
      </c>
      <c r="G292" s="53">
        <v>4.0199999999999996</v>
      </c>
      <c r="H292" s="32">
        <f t="shared" si="97"/>
        <v>5.03</v>
      </c>
      <c r="I292" s="32">
        <f t="shared" si="98"/>
        <v>80.48</v>
      </c>
      <c r="J292" s="42"/>
      <c r="K292" s="42"/>
    </row>
    <row r="293" spans="1:11" ht="39.950000000000003" customHeight="1" x14ac:dyDescent="0.2">
      <c r="A293" s="10" t="s">
        <v>83</v>
      </c>
      <c r="B293" s="11" t="s">
        <v>86</v>
      </c>
      <c r="C293" s="12">
        <v>89869</v>
      </c>
      <c r="D293" s="54" t="s">
        <v>66</v>
      </c>
      <c r="E293" s="11" t="s">
        <v>48</v>
      </c>
      <c r="F293" s="55">
        <v>16</v>
      </c>
      <c r="G293" s="52">
        <v>8.68</v>
      </c>
      <c r="H293" s="32">
        <f t="shared" si="97"/>
        <v>10.85</v>
      </c>
      <c r="I293" s="32">
        <f t="shared" si="98"/>
        <v>173.6</v>
      </c>
      <c r="J293" s="42"/>
      <c r="K293" s="42"/>
    </row>
    <row r="294" spans="1:11" ht="39.950000000000003" customHeight="1" x14ac:dyDescent="0.2">
      <c r="A294" s="10" t="s">
        <v>84</v>
      </c>
      <c r="B294" s="11" t="s">
        <v>86</v>
      </c>
      <c r="C294" s="12">
        <v>91854</v>
      </c>
      <c r="D294" s="13" t="s">
        <v>67</v>
      </c>
      <c r="E294" s="39" t="s">
        <v>53</v>
      </c>
      <c r="F294" s="41">
        <v>313</v>
      </c>
      <c r="G294" s="52">
        <v>11.16</v>
      </c>
      <c r="H294" s="32">
        <f t="shared" si="97"/>
        <v>13.95</v>
      </c>
      <c r="I294" s="32">
        <f t="shared" si="98"/>
        <v>4366.3500000000004</v>
      </c>
      <c r="J294" s="42"/>
      <c r="K294" s="42"/>
    </row>
    <row r="295" spans="1:11" ht="39.950000000000003" customHeight="1" x14ac:dyDescent="0.2">
      <c r="A295" s="10" t="s">
        <v>85</v>
      </c>
      <c r="B295" s="11" t="s">
        <v>86</v>
      </c>
      <c r="C295" s="12">
        <v>91926</v>
      </c>
      <c r="D295" s="13" t="s">
        <v>68</v>
      </c>
      <c r="E295" s="11" t="s">
        <v>53</v>
      </c>
      <c r="F295" s="32">
        <v>1565</v>
      </c>
      <c r="G295" s="52">
        <v>4.3899999999999997</v>
      </c>
      <c r="H295" s="32">
        <f t="shared" si="97"/>
        <v>5.49</v>
      </c>
      <c r="I295" s="32">
        <f t="shared" si="98"/>
        <v>8591.85</v>
      </c>
      <c r="J295" s="42"/>
      <c r="K295" s="42"/>
    </row>
    <row r="296" spans="1:11" ht="25.7" customHeight="1" x14ac:dyDescent="0.2">
      <c r="A296" s="39"/>
      <c r="B296" s="39"/>
      <c r="C296" s="39"/>
      <c r="D296" s="43"/>
      <c r="E296" s="39"/>
      <c r="F296" s="41"/>
      <c r="G296" s="33" t="s">
        <v>171</v>
      </c>
      <c r="H296" s="41"/>
      <c r="I296" s="34">
        <f>SUM(I279:I295)</f>
        <v>133285.96000000002</v>
      </c>
      <c r="J296" s="42"/>
      <c r="K296" s="42"/>
    </row>
    <row r="297" spans="1:11" ht="26.1" customHeight="1" x14ac:dyDescent="0.2">
      <c r="A297" s="39"/>
      <c r="B297" s="39"/>
      <c r="C297" s="39"/>
      <c r="D297" s="43"/>
      <c r="E297" s="39"/>
      <c r="F297" s="41"/>
      <c r="G297" s="41"/>
      <c r="H297" s="41"/>
      <c r="I297" s="41"/>
      <c r="J297" s="42"/>
      <c r="K297" s="42"/>
    </row>
    <row r="298" spans="1:11" ht="39.950000000000003" customHeight="1" x14ac:dyDescent="0.2">
      <c r="A298" s="6">
        <v>20</v>
      </c>
      <c r="B298" s="44"/>
      <c r="C298" s="44"/>
      <c r="D298" s="7" t="s">
        <v>100</v>
      </c>
      <c r="E298" s="8" t="s">
        <v>173</v>
      </c>
      <c r="F298" s="34" t="s">
        <v>174</v>
      </c>
      <c r="G298" s="34" t="s">
        <v>175</v>
      </c>
      <c r="H298" s="34" t="s">
        <v>176</v>
      </c>
      <c r="I298" s="34" t="s">
        <v>177</v>
      </c>
      <c r="J298" s="42"/>
      <c r="K298" s="42"/>
    </row>
    <row r="299" spans="1:11" ht="42.75" x14ac:dyDescent="0.2">
      <c r="A299" s="10" t="s">
        <v>89</v>
      </c>
      <c r="B299" s="11" t="s">
        <v>86</v>
      </c>
      <c r="C299" s="12">
        <v>103350</v>
      </c>
      <c r="D299" s="13" t="s">
        <v>90</v>
      </c>
      <c r="E299" s="11" t="s">
        <v>91</v>
      </c>
      <c r="F299" s="32" t="s">
        <v>92</v>
      </c>
      <c r="G299" s="52">
        <v>197.76</v>
      </c>
      <c r="H299" s="32">
        <f t="shared" ref="H299:H302" si="99">ROUND(G299*$J$4,2)</f>
        <v>247.2</v>
      </c>
      <c r="I299" s="32">
        <f t="shared" ref="I299:I302" si="100">ROUND(F299*H299,2)</f>
        <v>42518.400000000001</v>
      </c>
      <c r="J299" s="42"/>
      <c r="K299" s="42"/>
    </row>
    <row r="300" spans="1:11" ht="28.5" x14ac:dyDescent="0.2">
      <c r="A300" s="10" t="s">
        <v>97</v>
      </c>
      <c r="B300" s="11" t="s">
        <v>86</v>
      </c>
      <c r="C300" s="12">
        <v>87894</v>
      </c>
      <c r="D300" s="13" t="s">
        <v>93</v>
      </c>
      <c r="E300" s="11" t="s">
        <v>91</v>
      </c>
      <c r="F300" s="32" t="s">
        <v>94</v>
      </c>
      <c r="G300" s="52">
        <v>6.8</v>
      </c>
      <c r="H300" s="32">
        <f t="shared" si="99"/>
        <v>8.5</v>
      </c>
      <c r="I300" s="32">
        <f t="shared" si="100"/>
        <v>2924</v>
      </c>
      <c r="J300" s="42"/>
      <c r="K300" s="42"/>
    </row>
    <row r="301" spans="1:11" ht="57" x14ac:dyDescent="0.2">
      <c r="A301" s="10" t="s">
        <v>98</v>
      </c>
      <c r="B301" s="11" t="s">
        <v>86</v>
      </c>
      <c r="C301" s="12">
        <v>87792</v>
      </c>
      <c r="D301" s="13" t="s">
        <v>95</v>
      </c>
      <c r="E301" s="11" t="s">
        <v>91</v>
      </c>
      <c r="F301" s="32" t="s">
        <v>94</v>
      </c>
      <c r="G301" s="52">
        <v>37.33</v>
      </c>
      <c r="H301" s="32">
        <f t="shared" si="99"/>
        <v>46.66</v>
      </c>
      <c r="I301" s="32">
        <f t="shared" si="100"/>
        <v>16051.04</v>
      </c>
      <c r="J301" s="42"/>
      <c r="K301" s="42"/>
    </row>
    <row r="302" spans="1:11" ht="49.5" customHeight="1" x14ac:dyDescent="0.2">
      <c r="A302" s="10" t="s">
        <v>99</v>
      </c>
      <c r="B302" s="11" t="s">
        <v>86</v>
      </c>
      <c r="C302" s="12">
        <v>88431</v>
      </c>
      <c r="D302" s="13" t="s">
        <v>96</v>
      </c>
      <c r="E302" s="11" t="s">
        <v>91</v>
      </c>
      <c r="F302" s="32" t="s">
        <v>94</v>
      </c>
      <c r="G302" s="52">
        <v>20.91</v>
      </c>
      <c r="H302" s="32">
        <f t="shared" si="99"/>
        <v>26.14</v>
      </c>
      <c r="I302" s="32">
        <f t="shared" si="100"/>
        <v>8992.16</v>
      </c>
      <c r="J302" s="42"/>
      <c r="K302" s="42"/>
    </row>
    <row r="303" spans="1:11" ht="35.25" customHeight="1" x14ac:dyDescent="0.2">
      <c r="A303" s="10" t="s">
        <v>652</v>
      </c>
      <c r="B303" s="11" t="s">
        <v>86</v>
      </c>
      <c r="C303" s="12">
        <v>98689</v>
      </c>
      <c r="D303" s="13" t="s">
        <v>653</v>
      </c>
      <c r="E303" s="11" t="s">
        <v>91</v>
      </c>
      <c r="F303" s="32">
        <v>115</v>
      </c>
      <c r="G303" s="52">
        <v>110.76</v>
      </c>
      <c r="H303" s="32">
        <f t="shared" ref="H303" si="101">ROUND(G303*$J$4,2)</f>
        <v>138.44999999999999</v>
      </c>
      <c r="I303" s="32">
        <f t="shared" ref="I303" si="102">ROUND(F303*H303,2)</f>
        <v>15921.75</v>
      </c>
      <c r="J303" s="42"/>
      <c r="K303" s="42"/>
    </row>
    <row r="304" spans="1:11" ht="25.7" customHeight="1" x14ac:dyDescent="0.2">
      <c r="A304" s="39"/>
      <c r="B304" s="39"/>
      <c r="C304" s="39"/>
      <c r="D304" s="43"/>
      <c r="E304" s="39"/>
      <c r="F304" s="41"/>
      <c r="G304" s="33" t="s">
        <v>171</v>
      </c>
      <c r="H304" s="41"/>
      <c r="I304" s="34">
        <f>SUM(I299:I303)</f>
        <v>86407.35</v>
      </c>
      <c r="J304" s="42"/>
      <c r="K304" s="42"/>
    </row>
    <row r="305" spans="1:11" ht="26.1" customHeight="1" x14ac:dyDescent="0.2">
      <c r="A305" s="39"/>
      <c r="B305" s="39"/>
      <c r="C305" s="39"/>
      <c r="D305" s="43"/>
      <c r="E305" s="39"/>
      <c r="F305" s="41"/>
      <c r="G305" s="41"/>
      <c r="H305" s="41"/>
      <c r="I305" s="41"/>
      <c r="J305" s="42"/>
      <c r="K305" s="42"/>
    </row>
    <row r="306" spans="1:11" ht="39.950000000000003" customHeight="1" x14ac:dyDescent="0.2">
      <c r="A306" s="6">
        <v>21</v>
      </c>
      <c r="B306" s="44"/>
      <c r="C306" s="44"/>
      <c r="D306" s="7" t="s">
        <v>113</v>
      </c>
      <c r="E306" s="8" t="s">
        <v>173</v>
      </c>
      <c r="F306" s="34" t="s">
        <v>174</v>
      </c>
      <c r="G306" s="34" t="s">
        <v>175</v>
      </c>
      <c r="H306" s="34" t="s">
        <v>176</v>
      </c>
      <c r="I306" s="34" t="s">
        <v>177</v>
      </c>
      <c r="J306" s="42"/>
      <c r="K306" s="42"/>
    </row>
    <row r="307" spans="1:11" ht="28.5" x14ac:dyDescent="0.2">
      <c r="A307" s="10" t="s">
        <v>102</v>
      </c>
      <c r="B307" s="11" t="s">
        <v>112</v>
      </c>
      <c r="C307" s="12">
        <v>119</v>
      </c>
      <c r="D307" s="13" t="s">
        <v>105</v>
      </c>
      <c r="E307" s="11" t="s">
        <v>53</v>
      </c>
      <c r="F307" s="32">
        <v>40</v>
      </c>
      <c r="G307" s="56">
        <v>73.91</v>
      </c>
      <c r="H307" s="32">
        <f t="shared" ref="H307:H308" si="103">ROUND(G307*$J$4,2)</f>
        <v>92.39</v>
      </c>
      <c r="I307" s="32">
        <f t="shared" ref="I307:I308" si="104">ROUND(F307*H307,2)</f>
        <v>3695.6</v>
      </c>
      <c r="J307" s="42"/>
      <c r="K307" s="42"/>
    </row>
    <row r="308" spans="1:11" ht="24.75" customHeight="1" x14ac:dyDescent="0.2">
      <c r="A308" s="10" t="s">
        <v>101</v>
      </c>
      <c r="B308" s="11" t="s">
        <v>112</v>
      </c>
      <c r="C308" s="11">
        <v>120</v>
      </c>
      <c r="D308" s="13" t="s">
        <v>106</v>
      </c>
      <c r="E308" s="11" t="s">
        <v>107</v>
      </c>
      <c r="F308" s="32">
        <v>2</v>
      </c>
      <c r="G308" s="56">
        <v>58.22</v>
      </c>
      <c r="H308" s="32">
        <f t="shared" si="103"/>
        <v>72.78</v>
      </c>
      <c r="I308" s="32">
        <f t="shared" si="104"/>
        <v>145.56</v>
      </c>
      <c r="J308" s="42"/>
      <c r="K308" s="42"/>
    </row>
    <row r="309" spans="1:11" ht="24.75" customHeight="1" x14ac:dyDescent="0.2">
      <c r="A309" s="10" t="s">
        <v>103</v>
      </c>
      <c r="B309" s="11" t="s">
        <v>112</v>
      </c>
      <c r="C309" s="12">
        <v>121</v>
      </c>
      <c r="D309" s="13" t="s">
        <v>108</v>
      </c>
      <c r="E309" s="11" t="s">
        <v>107</v>
      </c>
      <c r="F309" s="32">
        <v>16</v>
      </c>
      <c r="G309" s="56">
        <v>325.44</v>
      </c>
      <c r="H309" s="32">
        <f t="shared" ref="H309:H311" si="105">ROUND(G309*$J$4,2)</f>
        <v>406.8</v>
      </c>
      <c r="I309" s="32">
        <f t="shared" ref="I309:I311" si="106">ROUND(F309*H309,2)</f>
        <v>6508.8</v>
      </c>
      <c r="J309" s="42"/>
      <c r="K309" s="42"/>
    </row>
    <row r="310" spans="1:11" ht="24.75" customHeight="1" x14ac:dyDescent="0.2">
      <c r="A310" s="10" t="s">
        <v>104</v>
      </c>
      <c r="B310" s="11" t="s">
        <v>112</v>
      </c>
      <c r="C310" s="12">
        <v>123</v>
      </c>
      <c r="D310" s="13" t="s">
        <v>109</v>
      </c>
      <c r="E310" s="11" t="s">
        <v>107</v>
      </c>
      <c r="F310" s="32">
        <v>4</v>
      </c>
      <c r="G310" s="56">
        <v>407.15</v>
      </c>
      <c r="H310" s="32">
        <f t="shared" si="105"/>
        <v>508.94</v>
      </c>
      <c r="I310" s="32">
        <f t="shared" si="106"/>
        <v>2035.76</v>
      </c>
      <c r="J310" s="42"/>
      <c r="K310" s="42"/>
    </row>
    <row r="311" spans="1:11" ht="42.75" x14ac:dyDescent="0.2">
      <c r="A311" s="10" t="s">
        <v>111</v>
      </c>
      <c r="B311" s="11" t="s">
        <v>86</v>
      </c>
      <c r="C311" s="12">
        <v>103835</v>
      </c>
      <c r="D311" s="13" t="s">
        <v>110</v>
      </c>
      <c r="E311" s="11" t="s">
        <v>53</v>
      </c>
      <c r="F311" s="32">
        <v>38</v>
      </c>
      <c r="G311" s="56">
        <v>69.66</v>
      </c>
      <c r="H311" s="32">
        <f t="shared" si="105"/>
        <v>87.08</v>
      </c>
      <c r="I311" s="32">
        <f t="shared" si="106"/>
        <v>3309.04</v>
      </c>
      <c r="J311" s="42"/>
      <c r="K311" s="42"/>
    </row>
    <row r="312" spans="1:11" ht="25.7" customHeight="1" x14ac:dyDescent="0.2">
      <c r="A312" s="10"/>
      <c r="B312" s="11"/>
      <c r="C312" s="39"/>
      <c r="D312" s="43"/>
      <c r="E312" s="39"/>
      <c r="F312" s="41"/>
      <c r="G312" s="33" t="s">
        <v>171</v>
      </c>
      <c r="H312" s="41"/>
      <c r="I312" s="34">
        <f>SUM(I307:I311)</f>
        <v>15694.759999999998</v>
      </c>
      <c r="J312" s="42"/>
      <c r="K312" s="42"/>
    </row>
    <row r="313" spans="1:11" ht="26.1" customHeight="1" x14ac:dyDescent="0.2">
      <c r="A313" s="39"/>
      <c r="B313" s="39"/>
      <c r="C313" s="39"/>
      <c r="D313" s="43"/>
      <c r="E313" s="39"/>
      <c r="F313" s="41"/>
      <c r="G313" s="41"/>
      <c r="H313" s="41"/>
      <c r="I313" s="41"/>
      <c r="J313" s="42"/>
      <c r="K313" s="42"/>
    </row>
    <row r="314" spans="1:11" ht="39.950000000000003" customHeight="1" x14ac:dyDescent="0.2">
      <c r="A314" s="6">
        <v>22</v>
      </c>
      <c r="B314" s="44"/>
      <c r="C314" s="44"/>
      <c r="D314" s="7" t="s">
        <v>135</v>
      </c>
      <c r="E314" s="8" t="s">
        <v>173</v>
      </c>
      <c r="F314" s="34" t="s">
        <v>174</v>
      </c>
      <c r="G314" s="34" t="s">
        <v>175</v>
      </c>
      <c r="H314" s="34" t="s">
        <v>176</v>
      </c>
      <c r="I314" s="34" t="s">
        <v>177</v>
      </c>
      <c r="J314" s="42"/>
      <c r="K314" s="42"/>
    </row>
    <row r="315" spans="1:11" ht="42.75" x14ac:dyDescent="0.2">
      <c r="A315" s="10" t="s">
        <v>134</v>
      </c>
      <c r="B315" s="11" t="s">
        <v>86</v>
      </c>
      <c r="C315" s="12">
        <v>96524</v>
      </c>
      <c r="D315" s="13" t="s">
        <v>114</v>
      </c>
      <c r="E315" s="57" t="s">
        <v>115</v>
      </c>
      <c r="F315" s="58">
        <v>6.49</v>
      </c>
      <c r="G315" s="59">
        <v>180.13</v>
      </c>
      <c r="H315" s="32">
        <f t="shared" ref="H315:H318" si="107">ROUND(G315*$J$4,2)</f>
        <v>225.16</v>
      </c>
      <c r="I315" s="32">
        <f t="shared" ref="I315:I318" si="108">ROUND(F315*H315,2)</f>
        <v>1461.29</v>
      </c>
      <c r="J315" s="42"/>
      <c r="K315" s="42"/>
    </row>
    <row r="316" spans="1:11" ht="22.5" customHeight="1" x14ac:dyDescent="0.2">
      <c r="A316" s="10" t="s">
        <v>136</v>
      </c>
      <c r="B316" s="11" t="s">
        <v>86</v>
      </c>
      <c r="C316" s="12">
        <v>4741</v>
      </c>
      <c r="D316" s="13" t="s">
        <v>116</v>
      </c>
      <c r="E316" s="11" t="s">
        <v>115</v>
      </c>
      <c r="F316" s="62">
        <v>6</v>
      </c>
      <c r="G316" s="56">
        <v>83.16</v>
      </c>
      <c r="H316" s="32">
        <f t="shared" si="107"/>
        <v>103.95</v>
      </c>
      <c r="I316" s="32">
        <f t="shared" si="108"/>
        <v>623.70000000000005</v>
      </c>
      <c r="J316" s="42"/>
      <c r="K316" s="42"/>
    </row>
    <row r="317" spans="1:11" ht="28.5" x14ac:dyDescent="0.2">
      <c r="A317" s="10" t="s">
        <v>137</v>
      </c>
      <c r="B317" s="11" t="s">
        <v>86</v>
      </c>
      <c r="C317" s="12">
        <v>96532</v>
      </c>
      <c r="D317" s="13" t="s">
        <v>117</v>
      </c>
      <c r="E317" s="11" t="s">
        <v>118</v>
      </c>
      <c r="F317" s="62">
        <v>22</v>
      </c>
      <c r="G317" s="56">
        <v>217.25</v>
      </c>
      <c r="H317" s="32">
        <f t="shared" si="107"/>
        <v>271.56</v>
      </c>
      <c r="I317" s="32">
        <f t="shared" si="108"/>
        <v>5974.32</v>
      </c>
      <c r="J317" s="42"/>
      <c r="K317" s="42"/>
    </row>
    <row r="318" spans="1:11" ht="28.5" x14ac:dyDescent="0.2">
      <c r="A318" s="10" t="s">
        <v>138</v>
      </c>
      <c r="B318" s="11" t="s">
        <v>86</v>
      </c>
      <c r="C318" s="12">
        <v>96543</v>
      </c>
      <c r="D318" s="13" t="s">
        <v>119</v>
      </c>
      <c r="E318" s="11" t="s">
        <v>120</v>
      </c>
      <c r="F318" s="62">
        <v>25.05</v>
      </c>
      <c r="G318" s="56">
        <v>19.559999999999999</v>
      </c>
      <c r="H318" s="32">
        <f t="shared" si="107"/>
        <v>24.45</v>
      </c>
      <c r="I318" s="32">
        <f t="shared" si="108"/>
        <v>612.47</v>
      </c>
      <c r="J318" s="42"/>
      <c r="K318" s="42"/>
    </row>
    <row r="319" spans="1:11" ht="28.5" x14ac:dyDescent="0.2">
      <c r="A319" s="10" t="s">
        <v>139</v>
      </c>
      <c r="B319" s="11" t="s">
        <v>86</v>
      </c>
      <c r="C319" s="12">
        <v>96545</v>
      </c>
      <c r="D319" s="13" t="s">
        <v>121</v>
      </c>
      <c r="E319" s="11" t="s">
        <v>120</v>
      </c>
      <c r="F319" s="62">
        <v>131.15</v>
      </c>
      <c r="G319" s="56">
        <v>16.670000000000002</v>
      </c>
      <c r="H319" s="32">
        <f t="shared" ref="H319:H331" si="109">ROUND(G319*$J$4,2)</f>
        <v>20.84</v>
      </c>
      <c r="I319" s="32">
        <f t="shared" ref="I319:I331" si="110">ROUND(F319*H319,2)</f>
        <v>2733.17</v>
      </c>
      <c r="J319" s="42"/>
      <c r="K319" s="42"/>
    </row>
    <row r="320" spans="1:11" ht="28.5" x14ac:dyDescent="0.2">
      <c r="A320" s="10" t="s">
        <v>140</v>
      </c>
      <c r="B320" s="11" t="s">
        <v>86</v>
      </c>
      <c r="C320" s="12">
        <v>96558</v>
      </c>
      <c r="D320" s="13" t="s">
        <v>122</v>
      </c>
      <c r="E320" s="11" t="s">
        <v>123</v>
      </c>
      <c r="F320" s="62">
        <f>(1.536+0.3996)*1.1</f>
        <v>2.1291600000000002</v>
      </c>
      <c r="G320" s="56">
        <v>602.72</v>
      </c>
      <c r="H320" s="32">
        <f t="shared" si="109"/>
        <v>753.4</v>
      </c>
      <c r="I320" s="32">
        <f t="shared" si="110"/>
        <v>1604.11</v>
      </c>
      <c r="J320" s="42"/>
      <c r="K320" s="42"/>
    </row>
    <row r="321" spans="1:11" ht="42.75" x14ac:dyDescent="0.2">
      <c r="A321" s="10" t="s">
        <v>141</v>
      </c>
      <c r="B321" s="11" t="s">
        <v>86</v>
      </c>
      <c r="C321" s="12">
        <v>94999</v>
      </c>
      <c r="D321" s="13" t="s">
        <v>124</v>
      </c>
      <c r="E321" s="11" t="s">
        <v>91</v>
      </c>
      <c r="F321" s="62">
        <v>9.5299999999999994</v>
      </c>
      <c r="G321" s="56">
        <v>131.68</v>
      </c>
      <c r="H321" s="32">
        <f t="shared" si="109"/>
        <v>164.6</v>
      </c>
      <c r="I321" s="32">
        <f t="shared" si="110"/>
        <v>1568.64</v>
      </c>
      <c r="J321" s="42"/>
      <c r="K321" s="42"/>
    </row>
    <row r="322" spans="1:11" ht="42.75" x14ac:dyDescent="0.2">
      <c r="A322" s="10" t="s">
        <v>142</v>
      </c>
      <c r="B322" s="11" t="s">
        <v>86</v>
      </c>
      <c r="C322" s="12">
        <v>103350</v>
      </c>
      <c r="D322" s="13" t="s">
        <v>90</v>
      </c>
      <c r="E322" s="11" t="s">
        <v>91</v>
      </c>
      <c r="F322" s="32">
        <v>18.87</v>
      </c>
      <c r="G322" s="56">
        <v>197.76</v>
      </c>
      <c r="H322" s="32">
        <f t="shared" si="109"/>
        <v>247.2</v>
      </c>
      <c r="I322" s="32">
        <f t="shared" si="110"/>
        <v>4664.66</v>
      </c>
      <c r="J322" s="42"/>
      <c r="K322" s="42"/>
    </row>
    <row r="323" spans="1:11" ht="28.5" x14ac:dyDescent="0.2">
      <c r="A323" s="10" t="s">
        <v>143</v>
      </c>
      <c r="B323" s="11" t="s">
        <v>86</v>
      </c>
      <c r="C323" s="12">
        <v>87894</v>
      </c>
      <c r="D323" s="13" t="s">
        <v>93</v>
      </c>
      <c r="E323" s="11" t="s">
        <v>91</v>
      </c>
      <c r="F323" s="32">
        <f>F322*2</f>
        <v>37.74</v>
      </c>
      <c r="G323" s="56">
        <v>6.8</v>
      </c>
      <c r="H323" s="32">
        <f t="shared" si="109"/>
        <v>8.5</v>
      </c>
      <c r="I323" s="32">
        <f t="shared" si="110"/>
        <v>320.79000000000002</v>
      </c>
      <c r="J323" s="42"/>
      <c r="K323" s="42"/>
    </row>
    <row r="324" spans="1:11" ht="57" x14ac:dyDescent="0.2">
      <c r="A324" s="10" t="s">
        <v>144</v>
      </c>
      <c r="B324" s="11" t="s">
        <v>86</v>
      </c>
      <c r="C324" s="12">
        <v>87792</v>
      </c>
      <c r="D324" s="13" t="s">
        <v>95</v>
      </c>
      <c r="E324" s="11" t="s">
        <v>91</v>
      </c>
      <c r="F324" s="32">
        <f>F323</f>
        <v>37.74</v>
      </c>
      <c r="G324" s="56">
        <v>37.33</v>
      </c>
      <c r="H324" s="32">
        <f t="shared" si="109"/>
        <v>46.66</v>
      </c>
      <c r="I324" s="32">
        <f t="shared" si="110"/>
        <v>1760.95</v>
      </c>
      <c r="J324" s="42"/>
      <c r="K324" s="42"/>
    </row>
    <row r="325" spans="1:11" ht="42.75" x14ac:dyDescent="0.2">
      <c r="A325" s="10" t="s">
        <v>145</v>
      </c>
      <c r="B325" s="11" t="s">
        <v>86</v>
      </c>
      <c r="C325" s="12">
        <v>88431</v>
      </c>
      <c r="D325" s="13" t="s">
        <v>96</v>
      </c>
      <c r="E325" s="11" t="s">
        <v>91</v>
      </c>
      <c r="F325" s="32">
        <f>F324</f>
        <v>37.74</v>
      </c>
      <c r="G325" s="56">
        <v>20.91</v>
      </c>
      <c r="H325" s="32">
        <f t="shared" si="109"/>
        <v>26.14</v>
      </c>
      <c r="I325" s="32">
        <f t="shared" si="110"/>
        <v>986.52</v>
      </c>
      <c r="J325" s="42"/>
      <c r="K325" s="42"/>
    </row>
    <row r="326" spans="1:11" ht="28.5" x14ac:dyDescent="0.2">
      <c r="A326" s="10" t="s">
        <v>146</v>
      </c>
      <c r="B326" s="11" t="s">
        <v>86</v>
      </c>
      <c r="C326" s="12">
        <v>91338</v>
      </c>
      <c r="D326" s="13" t="s">
        <v>125</v>
      </c>
      <c r="E326" s="11" t="s">
        <v>118</v>
      </c>
      <c r="F326" s="62">
        <f>1.1*1.7</f>
        <v>1.87</v>
      </c>
      <c r="G326" s="56">
        <v>1044.56</v>
      </c>
      <c r="H326" s="32">
        <f t="shared" si="109"/>
        <v>1305.7</v>
      </c>
      <c r="I326" s="32">
        <f t="shared" si="110"/>
        <v>2441.66</v>
      </c>
      <c r="J326" s="42"/>
      <c r="K326" s="42"/>
    </row>
    <row r="327" spans="1:11" ht="28.5" x14ac:dyDescent="0.2">
      <c r="A327" s="10" t="s">
        <v>147</v>
      </c>
      <c r="B327" s="11" t="s">
        <v>86</v>
      </c>
      <c r="C327" s="11" t="s">
        <v>126</v>
      </c>
      <c r="D327" s="13" t="s">
        <v>127</v>
      </c>
      <c r="E327" s="11" t="s">
        <v>107</v>
      </c>
      <c r="F327" s="32" t="s">
        <v>128</v>
      </c>
      <c r="G327" s="59">
        <v>2500</v>
      </c>
      <c r="H327" s="32">
        <f t="shared" si="109"/>
        <v>3125</v>
      </c>
      <c r="I327" s="32">
        <f t="shared" si="110"/>
        <v>3125</v>
      </c>
      <c r="J327" s="42"/>
      <c r="K327" s="42"/>
    </row>
    <row r="328" spans="1:11" ht="28.5" x14ac:dyDescent="0.2">
      <c r="A328" s="10" t="s">
        <v>148</v>
      </c>
      <c r="B328" s="11" t="s">
        <v>86</v>
      </c>
      <c r="C328" s="11" t="s">
        <v>129</v>
      </c>
      <c r="D328" s="13" t="s">
        <v>130</v>
      </c>
      <c r="E328" s="11" t="s">
        <v>107</v>
      </c>
      <c r="F328" s="32" t="s">
        <v>128</v>
      </c>
      <c r="G328" s="59">
        <v>89.55</v>
      </c>
      <c r="H328" s="32">
        <f t="shared" si="109"/>
        <v>111.94</v>
      </c>
      <c r="I328" s="32">
        <f t="shared" si="110"/>
        <v>111.94</v>
      </c>
      <c r="J328" s="42"/>
      <c r="K328" s="42"/>
    </row>
    <row r="329" spans="1:11" ht="28.5" x14ac:dyDescent="0.2">
      <c r="A329" s="10" t="s">
        <v>149</v>
      </c>
      <c r="B329" s="11" t="s">
        <v>86</v>
      </c>
      <c r="C329" s="12">
        <v>102137</v>
      </c>
      <c r="D329" s="13" t="s">
        <v>131</v>
      </c>
      <c r="E329" s="11" t="s">
        <v>107</v>
      </c>
      <c r="F329" s="32">
        <v>2</v>
      </c>
      <c r="G329" s="59">
        <v>96.66</v>
      </c>
      <c r="H329" s="32">
        <f t="shared" si="109"/>
        <v>120.83</v>
      </c>
      <c r="I329" s="32">
        <f t="shared" si="110"/>
        <v>241.66</v>
      </c>
      <c r="J329" s="42"/>
      <c r="K329" s="42"/>
    </row>
    <row r="330" spans="1:11" ht="28.5" x14ac:dyDescent="0.2">
      <c r="A330" s="10" t="s">
        <v>150</v>
      </c>
      <c r="B330" s="11" t="s">
        <v>86</v>
      </c>
      <c r="C330" s="11">
        <v>6031</v>
      </c>
      <c r="D330" s="13" t="s">
        <v>132</v>
      </c>
      <c r="E330" s="11" t="s">
        <v>107</v>
      </c>
      <c r="F330" s="32">
        <v>1</v>
      </c>
      <c r="G330" s="59">
        <v>19.190000000000001</v>
      </c>
      <c r="H330" s="32">
        <f t="shared" si="109"/>
        <v>23.99</v>
      </c>
      <c r="I330" s="32">
        <f t="shared" si="110"/>
        <v>23.99</v>
      </c>
      <c r="J330" s="42"/>
      <c r="K330" s="42"/>
    </row>
    <row r="331" spans="1:11" ht="28.5" x14ac:dyDescent="0.2">
      <c r="A331" s="10" t="s">
        <v>151</v>
      </c>
      <c r="B331" s="11" t="s">
        <v>86</v>
      </c>
      <c r="C331" s="11">
        <v>102115</v>
      </c>
      <c r="D331" s="13" t="s">
        <v>133</v>
      </c>
      <c r="E331" s="11" t="s">
        <v>107</v>
      </c>
      <c r="F331" s="32">
        <v>1</v>
      </c>
      <c r="G331" s="59">
        <v>2247.02</v>
      </c>
      <c r="H331" s="32">
        <f t="shared" si="109"/>
        <v>2808.78</v>
      </c>
      <c r="I331" s="32">
        <f t="shared" si="110"/>
        <v>2808.78</v>
      </c>
      <c r="J331" s="42"/>
      <c r="K331" s="42"/>
    </row>
    <row r="332" spans="1:11" ht="25.7" customHeight="1" x14ac:dyDescent="0.2">
      <c r="A332" s="10"/>
      <c r="B332" s="11"/>
      <c r="C332" s="39"/>
      <c r="D332" s="43"/>
      <c r="E332" s="39"/>
      <c r="F332" s="41"/>
      <c r="G332" s="33" t="s">
        <v>171</v>
      </c>
      <c r="H332" s="41"/>
      <c r="I332" s="34">
        <f>SUM(I315:I331)</f>
        <v>31063.65</v>
      </c>
      <c r="J332" s="42"/>
      <c r="K332" s="42"/>
    </row>
    <row r="333" spans="1:11" ht="26.1" customHeight="1" x14ac:dyDescent="0.2">
      <c r="A333" s="39"/>
      <c r="B333" s="39"/>
      <c r="C333" s="39"/>
      <c r="D333" s="43"/>
      <c r="E333" s="39"/>
      <c r="F333" s="41"/>
      <c r="G333" s="41"/>
      <c r="H333" s="41"/>
      <c r="I333" s="41"/>
      <c r="J333" s="42"/>
      <c r="K333" s="42"/>
    </row>
    <row r="334" spans="1:11" ht="39.950000000000003" customHeight="1" x14ac:dyDescent="0.2">
      <c r="A334" s="6">
        <v>23</v>
      </c>
      <c r="B334" s="44"/>
      <c r="C334" s="44"/>
      <c r="D334" s="7" t="s">
        <v>607</v>
      </c>
      <c r="E334" s="8" t="s">
        <v>173</v>
      </c>
      <c r="F334" s="34" t="s">
        <v>174</v>
      </c>
      <c r="G334" s="34" t="s">
        <v>175</v>
      </c>
      <c r="H334" s="34" t="s">
        <v>176</v>
      </c>
      <c r="I334" s="34" t="s">
        <v>177</v>
      </c>
      <c r="J334" s="42"/>
      <c r="K334" s="42"/>
    </row>
    <row r="335" spans="1:11" ht="27" customHeight="1" x14ac:dyDescent="0.2">
      <c r="A335" s="10" t="s">
        <v>152</v>
      </c>
      <c r="B335" s="11" t="s">
        <v>86</v>
      </c>
      <c r="C335" s="12">
        <v>163</v>
      </c>
      <c r="D335" s="13" t="s">
        <v>583</v>
      </c>
      <c r="E335" s="11" t="s">
        <v>107</v>
      </c>
      <c r="F335" s="11" t="s">
        <v>200</v>
      </c>
      <c r="G335" s="63">
        <v>69.45</v>
      </c>
      <c r="H335" s="32">
        <f t="shared" ref="H335:H336" si="111">ROUND(G335*$J$4,2)</f>
        <v>86.81</v>
      </c>
      <c r="I335" s="32">
        <f t="shared" ref="I335:I336" si="112">ROUND(F335*H335,2)</f>
        <v>954.91</v>
      </c>
      <c r="J335" s="42"/>
      <c r="K335" s="42"/>
    </row>
    <row r="336" spans="1:11" ht="24.75" customHeight="1" x14ac:dyDescent="0.2">
      <c r="A336" s="10" t="s">
        <v>153</v>
      </c>
      <c r="B336" s="11" t="s">
        <v>86</v>
      </c>
      <c r="C336" s="12">
        <v>258</v>
      </c>
      <c r="D336" s="13" t="s">
        <v>584</v>
      </c>
      <c r="E336" s="11" t="s">
        <v>585</v>
      </c>
      <c r="F336" s="11" t="s">
        <v>200</v>
      </c>
      <c r="G336" s="63">
        <v>5.25</v>
      </c>
      <c r="H336" s="32">
        <f t="shared" si="111"/>
        <v>6.56</v>
      </c>
      <c r="I336" s="32">
        <f t="shared" si="112"/>
        <v>72.16</v>
      </c>
      <c r="J336" s="42"/>
      <c r="K336" s="42"/>
    </row>
    <row r="337" spans="1:11" ht="35.25" customHeight="1" x14ac:dyDescent="0.2">
      <c r="A337" s="10" t="s">
        <v>154</v>
      </c>
      <c r="B337" s="11" t="s">
        <v>86</v>
      </c>
      <c r="C337" s="12">
        <v>175</v>
      </c>
      <c r="D337" s="13" t="s">
        <v>586</v>
      </c>
      <c r="E337" s="11" t="s">
        <v>585</v>
      </c>
      <c r="F337" s="11" t="s">
        <v>200</v>
      </c>
      <c r="G337" s="63">
        <v>789</v>
      </c>
      <c r="H337" s="32">
        <f t="shared" ref="H337:H346" si="113">ROUND(G337*$J$4,2)</f>
        <v>986.25</v>
      </c>
      <c r="I337" s="32">
        <f t="shared" ref="I337:I346" si="114">ROUND(F337*H337,2)</f>
        <v>10848.75</v>
      </c>
      <c r="J337" s="42"/>
      <c r="K337" s="42"/>
    </row>
    <row r="338" spans="1:11" ht="24.75" customHeight="1" x14ac:dyDescent="0.2">
      <c r="A338" s="10" t="s">
        <v>155</v>
      </c>
      <c r="B338" s="11" t="s">
        <v>86</v>
      </c>
      <c r="C338" s="12">
        <v>259</v>
      </c>
      <c r="D338" s="13" t="s">
        <v>587</v>
      </c>
      <c r="E338" s="11" t="s">
        <v>585</v>
      </c>
      <c r="F338" s="11" t="s">
        <v>324</v>
      </c>
      <c r="G338" s="63">
        <v>811.65</v>
      </c>
      <c r="H338" s="32">
        <f t="shared" si="113"/>
        <v>1014.56</v>
      </c>
      <c r="I338" s="32">
        <f t="shared" si="114"/>
        <v>7101.92</v>
      </c>
      <c r="J338" s="42"/>
      <c r="K338" s="42"/>
    </row>
    <row r="339" spans="1:11" ht="33" customHeight="1" x14ac:dyDescent="0.2">
      <c r="A339" s="10" t="s">
        <v>156</v>
      </c>
      <c r="B339" s="11" t="s">
        <v>86</v>
      </c>
      <c r="C339" s="12">
        <v>56</v>
      </c>
      <c r="D339" s="13" t="s">
        <v>588</v>
      </c>
      <c r="E339" s="11" t="s">
        <v>107</v>
      </c>
      <c r="F339" s="11" t="s">
        <v>128</v>
      </c>
      <c r="G339" s="63">
        <v>649.32000000000005</v>
      </c>
      <c r="H339" s="32">
        <f t="shared" si="113"/>
        <v>811.65</v>
      </c>
      <c r="I339" s="32">
        <f t="shared" si="114"/>
        <v>811.65</v>
      </c>
      <c r="J339" s="42"/>
      <c r="K339" s="42"/>
    </row>
    <row r="340" spans="1:11" ht="24.75" customHeight="1" x14ac:dyDescent="0.2">
      <c r="A340" s="10" t="s">
        <v>597</v>
      </c>
      <c r="B340" s="11" t="s">
        <v>86</v>
      </c>
      <c r="C340" s="12">
        <v>162</v>
      </c>
      <c r="D340" s="13" t="s">
        <v>589</v>
      </c>
      <c r="E340" s="11" t="s">
        <v>107</v>
      </c>
      <c r="F340" s="11" t="s">
        <v>128</v>
      </c>
      <c r="G340" s="63">
        <v>2230.8000000000002</v>
      </c>
      <c r="H340" s="32">
        <f t="shared" si="113"/>
        <v>2788.5</v>
      </c>
      <c r="I340" s="32">
        <f t="shared" si="114"/>
        <v>2788.5</v>
      </c>
      <c r="J340" s="42"/>
      <c r="K340" s="42"/>
    </row>
    <row r="341" spans="1:11" ht="24.75" customHeight="1" x14ac:dyDescent="0.2">
      <c r="A341" s="10" t="s">
        <v>598</v>
      </c>
      <c r="B341" s="11" t="s">
        <v>86</v>
      </c>
      <c r="C341" s="12">
        <v>176</v>
      </c>
      <c r="D341" s="13" t="s">
        <v>590</v>
      </c>
      <c r="E341" s="11" t="s">
        <v>107</v>
      </c>
      <c r="F341" s="11" t="s">
        <v>128</v>
      </c>
      <c r="G341" s="63">
        <v>840</v>
      </c>
      <c r="H341" s="32">
        <f t="shared" si="113"/>
        <v>1050</v>
      </c>
      <c r="I341" s="32">
        <f t="shared" si="114"/>
        <v>1050</v>
      </c>
      <c r="J341" s="42"/>
      <c r="K341" s="42"/>
    </row>
    <row r="342" spans="1:11" ht="24.75" customHeight="1" x14ac:dyDescent="0.2">
      <c r="A342" s="10" t="s">
        <v>599</v>
      </c>
      <c r="B342" s="11" t="s">
        <v>86</v>
      </c>
      <c r="C342" s="12">
        <v>43</v>
      </c>
      <c r="D342" s="13" t="s">
        <v>591</v>
      </c>
      <c r="E342" s="11" t="s">
        <v>107</v>
      </c>
      <c r="F342" s="11" t="s">
        <v>453</v>
      </c>
      <c r="G342" s="63">
        <v>11.39</v>
      </c>
      <c r="H342" s="32">
        <f t="shared" si="113"/>
        <v>14.24</v>
      </c>
      <c r="I342" s="32">
        <f t="shared" si="114"/>
        <v>28.48</v>
      </c>
      <c r="J342" s="42"/>
      <c r="K342" s="42"/>
    </row>
    <row r="343" spans="1:11" ht="24.75" customHeight="1" x14ac:dyDescent="0.2">
      <c r="A343" s="10" t="s">
        <v>600</v>
      </c>
      <c r="B343" s="11" t="s">
        <v>86</v>
      </c>
      <c r="C343" s="12">
        <v>260</v>
      </c>
      <c r="D343" s="13" t="s">
        <v>592</v>
      </c>
      <c r="E343" s="11" t="s">
        <v>585</v>
      </c>
      <c r="F343" s="11" t="s">
        <v>453</v>
      </c>
      <c r="G343" s="63">
        <v>22.88</v>
      </c>
      <c r="H343" s="32">
        <f t="shared" si="113"/>
        <v>28.6</v>
      </c>
      <c r="I343" s="32">
        <f t="shared" si="114"/>
        <v>57.2</v>
      </c>
      <c r="J343" s="42"/>
      <c r="K343" s="42"/>
    </row>
    <row r="344" spans="1:11" ht="24.75" customHeight="1" x14ac:dyDescent="0.2">
      <c r="A344" s="10" t="s">
        <v>601</v>
      </c>
      <c r="B344" s="11" t="s">
        <v>86</v>
      </c>
      <c r="C344" s="12">
        <v>83370</v>
      </c>
      <c r="D344" s="13" t="s">
        <v>593</v>
      </c>
      <c r="E344" s="11" t="s">
        <v>107</v>
      </c>
      <c r="F344" s="11" t="s">
        <v>128</v>
      </c>
      <c r="G344" s="63">
        <v>704.25</v>
      </c>
      <c r="H344" s="32">
        <f t="shared" si="113"/>
        <v>880.31</v>
      </c>
      <c r="I344" s="32">
        <f t="shared" si="114"/>
        <v>880.31</v>
      </c>
      <c r="J344" s="42"/>
      <c r="K344" s="42"/>
    </row>
    <row r="345" spans="1:11" ht="32.25" customHeight="1" x14ac:dyDescent="0.2">
      <c r="A345" s="10" t="s">
        <v>602</v>
      </c>
      <c r="B345" s="11" t="s">
        <v>86</v>
      </c>
      <c r="C345" s="11" t="s">
        <v>594</v>
      </c>
      <c r="D345" s="13" t="s">
        <v>595</v>
      </c>
      <c r="E345" s="11" t="s">
        <v>107</v>
      </c>
      <c r="F345" s="11" t="s">
        <v>396</v>
      </c>
      <c r="G345" s="63">
        <v>373.47</v>
      </c>
      <c r="H345" s="32">
        <f t="shared" si="113"/>
        <v>466.84</v>
      </c>
      <c r="I345" s="32">
        <f t="shared" si="114"/>
        <v>1400.52</v>
      </c>
      <c r="J345" s="42"/>
      <c r="K345" s="42"/>
    </row>
    <row r="346" spans="1:11" ht="32.25" customHeight="1" x14ac:dyDescent="0.2">
      <c r="A346" s="10" t="s">
        <v>603</v>
      </c>
      <c r="B346" s="11" t="s">
        <v>86</v>
      </c>
      <c r="C346" s="11">
        <v>98296</v>
      </c>
      <c r="D346" s="54" t="s">
        <v>596</v>
      </c>
      <c r="E346" s="11" t="s">
        <v>53</v>
      </c>
      <c r="F346" s="11">
        <v>1200</v>
      </c>
      <c r="G346" s="64">
        <v>5.71</v>
      </c>
      <c r="H346" s="32">
        <f t="shared" si="113"/>
        <v>7.14</v>
      </c>
      <c r="I346" s="32">
        <f t="shared" si="114"/>
        <v>8568</v>
      </c>
      <c r="J346" s="42"/>
      <c r="K346" s="42"/>
    </row>
    <row r="347" spans="1:11" ht="25.7" customHeight="1" x14ac:dyDescent="0.2">
      <c r="A347" s="10"/>
      <c r="B347" s="11"/>
      <c r="C347" s="39"/>
      <c r="D347" s="43"/>
      <c r="E347" s="39"/>
      <c r="F347" s="41"/>
      <c r="G347" s="33" t="s">
        <v>171</v>
      </c>
      <c r="H347" s="41"/>
      <c r="I347" s="34">
        <f>SUM(I335:I346)</f>
        <v>34562.400000000001</v>
      </c>
      <c r="J347" s="42"/>
      <c r="K347" s="42"/>
    </row>
    <row r="348" spans="1:11" ht="12" customHeight="1" x14ac:dyDescent="0.2">
      <c r="A348" s="39"/>
      <c r="B348" s="39"/>
      <c r="C348" s="39"/>
      <c r="D348" s="43"/>
      <c r="E348" s="39"/>
      <c r="F348" s="41"/>
      <c r="G348" s="41"/>
      <c r="H348" s="41"/>
      <c r="I348" s="41"/>
      <c r="J348" s="42"/>
      <c r="K348" s="42"/>
    </row>
    <row r="349" spans="1:11" ht="39.950000000000003" customHeight="1" x14ac:dyDescent="0.2">
      <c r="A349" s="6">
        <v>24</v>
      </c>
      <c r="B349" s="44"/>
      <c r="C349" s="44"/>
      <c r="D349" s="7" t="s">
        <v>662</v>
      </c>
      <c r="E349" s="8" t="s">
        <v>173</v>
      </c>
      <c r="F349" s="34" t="s">
        <v>174</v>
      </c>
      <c r="G349" s="34" t="s">
        <v>175</v>
      </c>
      <c r="H349" s="34" t="s">
        <v>176</v>
      </c>
      <c r="I349" s="34" t="s">
        <v>177</v>
      </c>
      <c r="J349" s="42"/>
      <c r="K349" s="42"/>
    </row>
    <row r="350" spans="1:11" ht="25.5" x14ac:dyDescent="0.2">
      <c r="A350" s="10" t="s">
        <v>660</v>
      </c>
      <c r="B350" s="85"/>
      <c r="C350" s="86" t="s">
        <v>663</v>
      </c>
      <c r="D350" s="87" t="s">
        <v>664</v>
      </c>
      <c r="E350" s="88" t="s">
        <v>610</v>
      </c>
      <c r="F350" s="89">
        <v>2</v>
      </c>
      <c r="G350" s="90">
        <v>2412.46</v>
      </c>
      <c r="H350" s="91">
        <f t="shared" ref="H350:H351" si="115">ROUND(G350*$J$4,2)</f>
        <v>3015.58</v>
      </c>
      <c r="I350" s="32">
        <f t="shared" ref="I350:I351" si="116">ROUND(F350*H350,2)</f>
        <v>6031.16</v>
      </c>
      <c r="J350" s="42"/>
      <c r="K350" s="42"/>
    </row>
    <row r="351" spans="1:11" ht="24.75" customHeight="1" x14ac:dyDescent="0.2">
      <c r="A351" s="10" t="s">
        <v>666</v>
      </c>
      <c r="B351" s="85"/>
      <c r="C351" s="86" t="s">
        <v>663</v>
      </c>
      <c r="D351" s="87" t="s">
        <v>665</v>
      </c>
      <c r="E351" s="88" t="s">
        <v>610</v>
      </c>
      <c r="F351" s="89">
        <v>1</v>
      </c>
      <c r="G351" s="90">
        <v>3618.5</v>
      </c>
      <c r="H351" s="91">
        <f t="shared" si="115"/>
        <v>4523.13</v>
      </c>
      <c r="I351" s="32">
        <f t="shared" si="116"/>
        <v>4523.13</v>
      </c>
      <c r="J351" s="42"/>
      <c r="K351" s="42"/>
    </row>
    <row r="352" spans="1:11" ht="25.7" customHeight="1" x14ac:dyDescent="0.2">
      <c r="A352" s="10"/>
      <c r="B352" s="11"/>
      <c r="C352" s="39"/>
      <c r="D352" s="43"/>
      <c r="E352" s="39"/>
      <c r="F352" s="41"/>
      <c r="G352" s="33" t="s">
        <v>171</v>
      </c>
      <c r="H352" s="41"/>
      <c r="I352" s="34">
        <f>SUM(I350:I351)</f>
        <v>10554.29</v>
      </c>
      <c r="J352" s="42"/>
      <c r="K352" s="42"/>
    </row>
    <row r="353" spans="1:11" ht="9" customHeight="1" x14ac:dyDescent="0.2">
      <c r="A353" s="39"/>
      <c r="B353" s="39"/>
      <c r="C353" s="39"/>
      <c r="D353" s="43"/>
      <c r="E353" s="39"/>
      <c r="F353" s="41"/>
      <c r="G353" s="41"/>
      <c r="H353" s="41"/>
      <c r="I353" s="41"/>
      <c r="J353" s="42"/>
      <c r="K353" s="42"/>
    </row>
    <row r="354" spans="1:11" ht="39.950000000000003" customHeight="1" x14ac:dyDescent="0.2">
      <c r="A354" s="6">
        <v>25</v>
      </c>
      <c r="B354" s="44"/>
      <c r="C354" s="44"/>
      <c r="D354" s="7" t="s">
        <v>667</v>
      </c>
      <c r="E354" s="8" t="s">
        <v>173</v>
      </c>
      <c r="F354" s="34" t="s">
        <v>174</v>
      </c>
      <c r="G354" s="34" t="s">
        <v>175</v>
      </c>
      <c r="H354" s="34" t="s">
        <v>176</v>
      </c>
      <c r="I354" s="34" t="s">
        <v>177</v>
      </c>
      <c r="J354" s="42"/>
      <c r="K354" s="42"/>
    </row>
    <row r="355" spans="1:11" ht="51" customHeight="1" x14ac:dyDescent="0.2">
      <c r="A355" s="10" t="s">
        <v>661</v>
      </c>
      <c r="B355" s="11" t="s">
        <v>86</v>
      </c>
      <c r="C355" s="92">
        <v>94999</v>
      </c>
      <c r="D355" s="93" t="s">
        <v>124</v>
      </c>
      <c r="E355" s="88" t="s">
        <v>91</v>
      </c>
      <c r="F355" s="89">
        <v>88.88</v>
      </c>
      <c r="G355" s="90">
        <v>131.68</v>
      </c>
      <c r="H355" s="32">
        <f t="shared" ref="H355" si="117">ROUND(G355*$J$4,2)</f>
        <v>164.6</v>
      </c>
      <c r="I355" s="32">
        <f t="shared" ref="I355" si="118">ROUND(F355*H355,2)</f>
        <v>14629.65</v>
      </c>
      <c r="J355" s="42"/>
      <c r="K355" s="42"/>
    </row>
    <row r="356" spans="1:11" ht="25.7" customHeight="1" x14ac:dyDescent="0.2">
      <c r="A356" s="10"/>
      <c r="B356" s="11"/>
      <c r="C356" s="39"/>
      <c r="D356" s="43"/>
      <c r="E356" s="39"/>
      <c r="F356" s="41"/>
      <c r="G356" s="33" t="s">
        <v>171</v>
      </c>
      <c r="H356" s="41"/>
      <c r="I356" s="34">
        <f>SUM(I355:I355)</f>
        <v>14629.65</v>
      </c>
      <c r="J356" s="42"/>
      <c r="K356" s="42"/>
    </row>
    <row r="357" spans="1:11" ht="9.75" customHeight="1" x14ac:dyDescent="0.2">
      <c r="A357" s="39"/>
      <c r="B357" s="39"/>
      <c r="C357" s="39"/>
      <c r="D357" s="43"/>
      <c r="E357" s="39"/>
      <c r="F357" s="41"/>
      <c r="G357" s="41"/>
      <c r="H357" s="41"/>
      <c r="I357" s="41"/>
      <c r="J357" s="42"/>
      <c r="K357" s="42"/>
    </row>
    <row r="358" spans="1:11" ht="24.95" customHeight="1" x14ac:dyDescent="0.2">
      <c r="A358" s="26" t="s">
        <v>546</v>
      </c>
      <c r="B358" s="27"/>
      <c r="C358" s="27"/>
      <c r="D358" s="27"/>
      <c r="E358" s="27"/>
      <c r="F358" s="27"/>
      <c r="G358" s="27"/>
      <c r="H358" s="27"/>
      <c r="I358" s="28"/>
      <c r="J358" s="42"/>
      <c r="K358" s="42"/>
    </row>
    <row r="359" spans="1:11" ht="11.25" customHeight="1" x14ac:dyDescent="0.2">
      <c r="A359" s="39"/>
      <c r="B359" s="39"/>
      <c r="C359" s="39"/>
      <c r="D359" s="43"/>
      <c r="E359" s="39"/>
      <c r="F359" s="41"/>
      <c r="G359" s="41"/>
      <c r="H359" s="41"/>
      <c r="I359" s="41"/>
      <c r="J359" s="42"/>
      <c r="K359" s="42"/>
    </row>
    <row r="360" spans="1:11" ht="24.95" customHeight="1" x14ac:dyDescent="0.2">
      <c r="A360" s="29" t="s">
        <v>547</v>
      </c>
      <c r="B360" s="30"/>
      <c r="C360" s="30"/>
      <c r="D360" s="30"/>
      <c r="E360" s="30"/>
      <c r="F360" s="30"/>
      <c r="G360" s="1"/>
      <c r="H360" s="36">
        <f>SUM(I276+I269+I265+I254+I210+I191+I160+I152+I125+I112+I92+I88+I80+I66+I61+I39+I24+I19+I296+I304+I312+I332+I347+I352+I356)</f>
        <v>2025420.34</v>
      </c>
      <c r="I360" s="37"/>
      <c r="J360" s="42"/>
      <c r="K360" s="42"/>
    </row>
    <row r="361" spans="1:11" ht="24.95" customHeight="1" x14ac:dyDescent="0.2">
      <c r="A361" s="18" t="s">
        <v>548</v>
      </c>
      <c r="B361" s="31"/>
      <c r="C361" s="31"/>
      <c r="D361" s="31"/>
      <c r="E361" s="31"/>
      <c r="F361" s="31"/>
      <c r="G361" s="31"/>
      <c r="H361" s="31"/>
      <c r="I361" s="19"/>
      <c r="J361" s="42"/>
      <c r="K361" s="42"/>
    </row>
    <row r="362" spans="1:11" ht="24.95" customHeight="1" x14ac:dyDescent="0.2">
      <c r="A362" s="18" t="s">
        <v>549</v>
      </c>
      <c r="B362" s="31"/>
      <c r="C362" s="31"/>
      <c r="D362" s="31"/>
      <c r="E362" s="31"/>
      <c r="F362" s="31"/>
      <c r="G362" s="31"/>
      <c r="H362" s="31"/>
      <c r="I362" s="19"/>
      <c r="J362" s="42"/>
      <c r="K362" s="42"/>
    </row>
  </sheetData>
  <mergeCells count="17">
    <mergeCell ref="L74:M74"/>
    <mergeCell ref="L75:M75"/>
    <mergeCell ref="B79:C79"/>
    <mergeCell ref="B86:C86"/>
    <mergeCell ref="B74:C74"/>
    <mergeCell ref="B75:C75"/>
    <mergeCell ref="B159:C159"/>
    <mergeCell ref="B104:C104"/>
    <mergeCell ref="B108:C108"/>
    <mergeCell ref="A3:I3"/>
    <mergeCell ref="A4:H4"/>
    <mergeCell ref="A5:I5"/>
    <mergeCell ref="A358:I358"/>
    <mergeCell ref="A360:G360"/>
    <mergeCell ref="H360:I360"/>
    <mergeCell ref="A361:I361"/>
    <mergeCell ref="A362:I362"/>
  </mergeCells>
  <phoneticPr fontId="6" type="noConversion"/>
  <pageMargins left="0.70866141732283472" right="0.70866141732283472" top="0.55118110236220474" bottom="0.55118110236220474" header="0.31496062992125984" footer="0.31496062992125984"/>
  <pageSetup paperSize="9" scale="83" orientation="landscape" horizontalDpi="4294967293" verticalDpi="0" r:id="rId1"/>
  <headerFooter>
    <oddFooter>&amp;R&amp;P</oddFooter>
  </headerFooter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Table 1</vt:lpstr>
      <vt:lpstr>'Table 1'!Area_de_impressao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filipe meinchein</dc:creator>
  <cp:lastModifiedBy>Win10</cp:lastModifiedBy>
  <cp:lastPrinted>2024-06-18T21:58:29Z</cp:lastPrinted>
  <dcterms:created xsi:type="dcterms:W3CDTF">2024-06-18T18:20:06Z</dcterms:created>
  <dcterms:modified xsi:type="dcterms:W3CDTF">2024-06-18T21:58:31Z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2024-06-07T00:00:00Z</vt:filetime>
  </property>
  <property fmtid="{D5CDD505-2E9C-101B-9397-08002B2CF9AE}" pid="3" name="Producer">
    <vt:lpwstr>FPDF 1.82</vt:lpwstr>
  </property>
  <property fmtid="{D5CDD505-2E9C-101B-9397-08002B2CF9AE}" pid="4" name="LastSaved">
    <vt:filetime>2024-06-07T00:00:00Z</vt:filetime>
  </property>
</Properties>
</file>